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2120" windowHeight="8010" activeTab="0"/>
  </bookViews>
  <sheets>
    <sheet name="RECURSOS" sheetId="1" r:id="rId1"/>
    <sheet name="EROGACIONES" sheetId="2" r:id="rId2"/>
    <sheet name="COPARTICIPACION" sheetId="3" r:id="rId3"/>
    <sheet name="EAI" sheetId="4" r:id="rId4"/>
    <sheet name="Hoja1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2">'COPARTICIPACION'!$A$2:$E$21</definedName>
    <definedName name="_xlnm.Print_Area" localSheetId="3">'EAI'!$A$2:$F$98</definedName>
    <definedName name="_xlnm.Print_Area" localSheetId="1">'EROGACIONES'!$A$68:$E$133</definedName>
    <definedName name="_xlnm.Print_Area" localSheetId="0">'RECURSOS'!$A$60:$E$117</definedName>
  </definedNames>
  <calcPr fullCalcOnLoad="1"/>
</workbook>
</file>

<file path=xl/comments4.xml><?xml version="1.0" encoding="utf-8"?>
<comments xmlns="http://schemas.openxmlformats.org/spreadsheetml/2006/main">
  <authors>
    <author>Autor</author>
  </authors>
  <commentList>
    <comment ref="C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  <comment ref="D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  <comment ref="E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</commentList>
</comments>
</file>

<file path=xl/sharedStrings.xml><?xml version="1.0" encoding="utf-8"?>
<sst xmlns="http://schemas.openxmlformats.org/spreadsheetml/2006/main" count="385" uniqueCount="236">
  <si>
    <t>PROVINCIA DE SANTA FE</t>
  </si>
  <si>
    <t>CONCEPTO</t>
  </si>
  <si>
    <t>I - RECURSOS DE LA ADMINISTRACION PROVINCIAL</t>
  </si>
  <si>
    <t>1. RECURSOS CORRIENTES</t>
  </si>
  <si>
    <t xml:space="preserve">     Ingresos Tributarios</t>
  </si>
  <si>
    <t xml:space="preserve">     Contribución a la Seguridad Social</t>
  </si>
  <si>
    <t xml:space="preserve">     Ingresos No Tributarios</t>
  </si>
  <si>
    <t xml:space="preserve">     Otros Ingresos Corrientes</t>
  </si>
  <si>
    <t>2. RECURSOS DE CAPITAL</t>
  </si>
  <si>
    <t xml:space="preserve">    Propios</t>
  </si>
  <si>
    <t xml:space="preserve">    Transferencias de Capital</t>
  </si>
  <si>
    <t xml:space="preserve">    Otros Ingresos de Capital</t>
  </si>
  <si>
    <t>COMPOSICION % REC. EJECUTADOS</t>
  </si>
  <si>
    <t>TOTAL DE RECURSOS</t>
  </si>
  <si>
    <t>(1) Administración Provincial comprende Administración Central, Organismos Descentralizados e Instituciones de Seguridad Social.</t>
  </si>
  <si>
    <t>2) CLASIFICACION POR PROCEDENCIA</t>
  </si>
  <si>
    <t>Dirección General de Programación y Estadística Hacendal</t>
  </si>
  <si>
    <t>1) CLASIFICACIÓN ECONÓMICA Y POR RUBRO</t>
  </si>
  <si>
    <t>II - EROGACIONES DE LA ADMINISTRACION PROVINCIAL</t>
  </si>
  <si>
    <t>1) CLASIFICACION ECONOMICA Y POR OBJETO</t>
  </si>
  <si>
    <t>GASTOS CORRIENTES</t>
  </si>
  <si>
    <t xml:space="preserve">  REMUNERACIONES</t>
  </si>
  <si>
    <t xml:space="preserve">  OTROS GASTOS DE CONSUMO</t>
  </si>
  <si>
    <t xml:space="preserve">    Bienes de Consumo</t>
  </si>
  <si>
    <t xml:space="preserve">    Servicios No Personales</t>
  </si>
  <si>
    <t xml:space="preserve">    Otros</t>
  </si>
  <si>
    <t xml:space="preserve">  RENTAS DE LA PROPIEDAD</t>
  </si>
  <si>
    <t xml:space="preserve">  PRESTACIONES DE LA SEG. SOCIAL</t>
  </si>
  <si>
    <t xml:space="preserve">  OTROS GASTOS CORRIENTES</t>
  </si>
  <si>
    <t xml:space="preserve">  TRANSFERENCIAS CORRIENTES</t>
  </si>
  <si>
    <t xml:space="preserve">    Al Sector Privado</t>
  </si>
  <si>
    <t xml:space="preserve">    A Instit.Provinciales y Municipales</t>
  </si>
  <si>
    <t xml:space="preserve">      Otras</t>
  </si>
  <si>
    <t xml:space="preserve">    Otras Transferencias</t>
  </si>
  <si>
    <t>GASTOS DE CAPITAL</t>
  </si>
  <si>
    <t xml:space="preserve">  INVERSION REAL DIRECTA</t>
  </si>
  <si>
    <t xml:space="preserve">    Bienes Preexistentes</t>
  </si>
  <si>
    <t xml:space="preserve">    Construcciones</t>
  </si>
  <si>
    <t xml:space="preserve">    Maquinarias y Equipos</t>
  </si>
  <si>
    <t xml:space="preserve">  TRANSFERENCIAS DE CAPITAL</t>
  </si>
  <si>
    <t xml:space="preserve">  INVERSION FINANCIERA</t>
  </si>
  <si>
    <t>TOTAL DE GASTOS</t>
  </si>
  <si>
    <t>COMPOSICION % GASTOS EJECUTADOS</t>
  </si>
  <si>
    <t>ADMINISTRACION GUBERNAMENTAL</t>
  </si>
  <si>
    <t>SERVICIOS DE SEGURIDAD</t>
  </si>
  <si>
    <t>SERVICIOS SOCIALES</t>
  </si>
  <si>
    <t>SERVICIOS ECONOMICOS</t>
  </si>
  <si>
    <t>DEUDA PUBLICA</t>
  </si>
  <si>
    <t>TOTAL</t>
  </si>
  <si>
    <t>II-C) COPARTICIPACION A MUNICIPIOS Y COMUNAS</t>
  </si>
  <si>
    <t>Impuesto Inmobiliario</t>
  </si>
  <si>
    <t>Patente Automotor</t>
  </si>
  <si>
    <t>Ingresos Brutos</t>
  </si>
  <si>
    <t>Regimen Federal</t>
  </si>
  <si>
    <t>Fondo Federal Solidario</t>
  </si>
  <si>
    <t xml:space="preserve">COMPOSICION % </t>
  </si>
  <si>
    <t>En millones de pesos</t>
  </si>
  <si>
    <t>NOTA: (1) En Patente Automotor solamente se incorpora como Recaudación Tributaria Provincial el 10% que le corresponde a la Provincia, luego de haber efectuado la coparticipación del 90% del Impuesto a los Municipios y Comunas. Por su parte, y con relación a los ingresos correspondientes a Patentes atrasadas, el mismo se coparticipa totalmente a los Municipios y Comunas.</t>
  </si>
  <si>
    <t>Dirección General de Programación y Estadística Hacendal.</t>
  </si>
  <si>
    <t>III - ESQUEMA AHORRO-INVERSION-FINANCIAMIENTO DE LA ADMINISTRACION PROVINCIAL</t>
  </si>
  <si>
    <t>RECURSOS TRIBUTARIOS</t>
  </si>
  <si>
    <t xml:space="preserve"> * PROVINCIALES</t>
  </si>
  <si>
    <t xml:space="preserve">     Ingresos Brutos</t>
  </si>
  <si>
    <t xml:space="preserve">     Patente Automotor</t>
  </si>
  <si>
    <t xml:space="preserve">     Inmobiliario</t>
  </si>
  <si>
    <t xml:space="preserve">     Sellos y Tasas Contr. Servicios</t>
  </si>
  <si>
    <t xml:space="preserve">     Otros</t>
  </si>
  <si>
    <t xml:space="preserve"> * NACIONALES</t>
  </si>
  <si>
    <t xml:space="preserve">     Ganancias </t>
  </si>
  <si>
    <t xml:space="preserve">     Bienes Personales</t>
  </si>
  <si>
    <t xml:space="preserve">     Valor Agregado</t>
  </si>
  <si>
    <t xml:space="preserve">     Internos</t>
  </si>
  <si>
    <t xml:space="preserve">     Combustibles Líquidos</t>
  </si>
  <si>
    <t xml:space="preserve">     Regimen de Garant. y Fondos Nac.</t>
  </si>
  <si>
    <t>OTROS RECURSOS NACIONALES Y PROVINCIALES(1)</t>
  </si>
  <si>
    <t>OTRAS PROCEDENCIAS (2)</t>
  </si>
  <si>
    <t>TOTAL DE RECURSOS (3)</t>
  </si>
  <si>
    <t>(2)Se incluyen las transferencias corrientes y de capital provenientes del Sector Externo.</t>
  </si>
  <si>
    <t>(3)Total de Recursos Corrientes + Recursos de Capital</t>
  </si>
  <si>
    <t>RECAUDADO AÑO ANTERIOR (4)</t>
  </si>
  <si>
    <t>RECAUDADO AÑO ANTERIOR (2)</t>
  </si>
  <si>
    <t>EJECUTADO AÑO ANTERIOR (2)</t>
  </si>
  <si>
    <t>NO CLASIFICADOS</t>
  </si>
  <si>
    <t>I - RECURSOS DE LA ADMINISTRACION PROVINCIAL (1)</t>
  </si>
  <si>
    <t>II - EROGACIONES DE LA ADMINISTRACION PROVINCIAL (1)</t>
  </si>
  <si>
    <t xml:space="preserve"> </t>
  </si>
  <si>
    <t>EROGADO AÑO ANTERIOR (3)</t>
  </si>
  <si>
    <t>2) CLASIFICACION FUNCIONAL (4)</t>
  </si>
  <si>
    <t>(4) En la clasificación por finalidad se incluyen cifras de Aplicaciones Financieras.</t>
  </si>
  <si>
    <t>INGRESOS NO TRIBUTARIOS</t>
  </si>
  <si>
    <t>(1)En Otros Recursos Nacionales y Provinciales se incluyen: Las Contribuciones de Seguridad Social, Ventas de Bienes y Serv. Públicos, Rentas de la Propiedad, Transferencias corrientes y Recursos de Capital.</t>
  </si>
  <si>
    <t>II-A) EROGACIONES DE LA ADMINISTRACION PROVINCIAL (1)</t>
  </si>
  <si>
    <t>II-B) EROGACIONES DE LA ADMINISTRACION PROVINCIAL (1)</t>
  </si>
  <si>
    <t>En Pesos</t>
  </si>
  <si>
    <t>ADMINISTRACION</t>
  </si>
  <si>
    <t>ORGANISMOS</t>
  </si>
  <si>
    <t>INSTITUCIONES DE</t>
  </si>
  <si>
    <t>CENTRAL</t>
  </si>
  <si>
    <t>DESCENTRALIZADOS</t>
  </si>
  <si>
    <t>SEGURIDAD SOCIAL</t>
  </si>
  <si>
    <t>I -</t>
  </si>
  <si>
    <t>INGRESOS CORRIENTES (1)</t>
  </si>
  <si>
    <t>Ingresos Tributarios</t>
  </si>
  <si>
    <t>Contribución a la Seguridad Social</t>
  </si>
  <si>
    <t>Ingresos no Tributarios</t>
  </si>
  <si>
    <t>Otros Ingresos Corrientes</t>
  </si>
  <si>
    <t xml:space="preserve">II - </t>
  </si>
  <si>
    <t>Remuneraciones</t>
  </si>
  <si>
    <t>Otros Gastos de Consumo</t>
  </si>
  <si>
    <t>Rentas de la Propiedad</t>
  </si>
  <si>
    <t>Prestaciones de la Seguridad Social  (Neto del déficit de la</t>
  </si>
  <si>
    <t>Caja de Jubilaciones y Pensiones)</t>
  </si>
  <si>
    <t>Otros Gastos Corrientes</t>
  </si>
  <si>
    <t>Transferencias Corrientes</t>
  </si>
  <si>
    <t>III -</t>
  </si>
  <si>
    <t>RESULTADO ECONOMICO</t>
  </si>
  <si>
    <t>AHORRO/DESAHORRO ( I-II )</t>
  </si>
  <si>
    <t>IV -</t>
  </si>
  <si>
    <t>RECURSOS DE CAPITAL</t>
  </si>
  <si>
    <t xml:space="preserve">V - </t>
  </si>
  <si>
    <t>Inversión Real Directa</t>
  </si>
  <si>
    <t>Transferencias de Capital</t>
  </si>
  <si>
    <t>Inversión Financiera</t>
  </si>
  <si>
    <t xml:space="preserve">VI - </t>
  </si>
  <si>
    <t>TOTAL DE RECURSOS ( I+IV )</t>
  </si>
  <si>
    <t xml:space="preserve">VII - </t>
  </si>
  <si>
    <t>TOTAL DE GASTOS ( II+V )</t>
  </si>
  <si>
    <t xml:space="preserve">VIII - </t>
  </si>
  <si>
    <t>RESULTADO FINANCIERO SIN CONTEMPLAR EL DÉFICIT</t>
  </si>
  <si>
    <t xml:space="preserve">DE LA CAJA DE JUBILACIONES Y PENSIONES </t>
  </si>
  <si>
    <t>ANTES DE CONTRIBUCIONES (VI-VII)</t>
  </si>
  <si>
    <t>IX -</t>
  </si>
  <si>
    <t>Prestaciones de la Seguridad Social  (Déficit de la Caja de</t>
  </si>
  <si>
    <t>Jubilaciones y Pensiones)</t>
  </si>
  <si>
    <t>X -</t>
  </si>
  <si>
    <t>RESULTADO FINANCIERO CONTEMPLANDO EL DÉFICIT</t>
  </si>
  <si>
    <t>ANTES DE CONTRIBUCIONES (VIII-IX)</t>
  </si>
  <si>
    <t>XI -</t>
  </si>
  <si>
    <t>CONTRIBUCIONES FIGURATIVAS</t>
  </si>
  <si>
    <t>XII -</t>
  </si>
  <si>
    <t>GASTOS FIGURATIVOS</t>
  </si>
  <si>
    <t>XIII -</t>
  </si>
  <si>
    <t>RESULTADO FINANCIERO (X+XI-XII)</t>
  </si>
  <si>
    <t>XIV -</t>
  </si>
  <si>
    <t>FUENTES FINANCIERAS</t>
  </si>
  <si>
    <t>Disminución de la Inversión Financiera</t>
  </si>
  <si>
    <t>- Venta de Acciones y Participación de Capital</t>
  </si>
  <si>
    <t>- Recuperacion de Prestamos de Corto Plazo</t>
  </si>
  <si>
    <t>- Venta de Títulos y Valores</t>
  </si>
  <si>
    <t>- Disminución de Otros Activos Financieros</t>
  </si>
  <si>
    <t>. Disminucion de Disponibilidades</t>
  </si>
  <si>
    <t>. Disminucion de Cuentas a Cobrar</t>
  </si>
  <si>
    <t>. Disminucion de Documentos a Cobrar</t>
  </si>
  <si>
    <t>. Dismin. Activos Dif.y adelan a Proveed.</t>
  </si>
  <si>
    <t>. Recuperacion Aportes Reintegrables</t>
  </si>
  <si>
    <t>- Recuperacion de Prestamos de Largo Plazo</t>
  </si>
  <si>
    <t>Endeudamiento Pco. e Incremento Pasivos</t>
  </si>
  <si>
    <t>- Colocacion Deuda Interna a Corto Plazo</t>
  </si>
  <si>
    <t>- Colocacion Deuda Externa a Corto Plazo</t>
  </si>
  <si>
    <t>- Obtención de Préstamos a Corto Plazo</t>
  </si>
  <si>
    <t>- Incremento de Otros Pasivos</t>
  </si>
  <si>
    <t>- Colocacion Deuda Interna a Largo Plazo</t>
  </si>
  <si>
    <t>- Colocacion Deuda Externa a Largo Plazo</t>
  </si>
  <si>
    <t>- Deuda Exigible</t>
  </si>
  <si>
    <t>- Obtencion de Prestamos a Largo Plazo</t>
  </si>
  <si>
    <t>- Conversion Deuda a CP en a LP por Refinanc.</t>
  </si>
  <si>
    <t>Incremento del Patrimonio</t>
  </si>
  <si>
    <t>XV -</t>
  </si>
  <si>
    <t>APLICACIONES FINANCIERAS</t>
  </si>
  <si>
    <t>- Aportes de Capital</t>
  </si>
  <si>
    <t>- Concesion de Prestamos a Corto Plazo</t>
  </si>
  <si>
    <t>- Adquisición de Títulos y Valores</t>
  </si>
  <si>
    <t>- Incremento de Otros Activos Financieros</t>
  </si>
  <si>
    <t>. Incremento de Disponibilidades</t>
  </si>
  <si>
    <t>. Incremento de Cuentas a Cobrar</t>
  </si>
  <si>
    <t>. Incremento de Documentos a Cobrar</t>
  </si>
  <si>
    <t>. Incremento de Act. Dif. y Adel. a Proveed.</t>
  </si>
  <si>
    <t>- Concesion de Prestamos a Largo Plazo</t>
  </si>
  <si>
    <t>Amortización Deudas y Disminución Pasivos</t>
  </si>
  <si>
    <t>- Amortizacion Deuda Interna a Corto Plazo</t>
  </si>
  <si>
    <t>- Amortizacion Deuda Externa a Corto Plazo</t>
  </si>
  <si>
    <t>- Amortizacion de Prestamos a Corto Plazo</t>
  </si>
  <si>
    <t>- Disminución de Otros Pasivos</t>
  </si>
  <si>
    <t>- Amortizacion Deuda Interna a Largo Plazo</t>
  </si>
  <si>
    <t>- Amortizacion Deuda Externa a Largo Plazo</t>
  </si>
  <si>
    <t>- Amortizacion de Prestamos a Largo Plazo</t>
  </si>
  <si>
    <t>- Convers. Deuda a Largo Plazo en a Corto Plazo</t>
  </si>
  <si>
    <t>Disminución del Patrimonio</t>
  </si>
  <si>
    <t>XVI -</t>
  </si>
  <si>
    <t>XVII -</t>
  </si>
  <si>
    <t>RESULTADO FINANCIERO NETO DE FUENTES</t>
  </si>
  <si>
    <t>Y APLICACIONES</t>
  </si>
  <si>
    <t>FUENTE: Contaduría General de la Provincia y consultas al SIPAF</t>
  </si>
  <si>
    <t>Fondo Financiamiento Educativo (3)</t>
  </si>
  <si>
    <t>(3) Según información difundida por el Min. de Gob. y Reforma del Estado.</t>
  </si>
  <si>
    <t>FUENTE: Contaduría General de la Provincia y consultas al SIPAF.</t>
  </si>
  <si>
    <t>FUENTE: Contaduría General de la Provincia</t>
  </si>
  <si>
    <t>(4) Incluye: Impuesto Inmobiliario, Ingresos Brutos y Regimen Federal.</t>
  </si>
  <si>
    <t xml:space="preserve">      Coparticipación a MMCC (4)</t>
  </si>
  <si>
    <t>PRESUPUESTADO EJERCICIO 2016 (4)</t>
  </si>
  <si>
    <t>EJECUTADO EJERCICIO 2016 (3)</t>
  </si>
  <si>
    <t>(4)Cifras del Presupuesto del ejercicio 2016</t>
  </si>
  <si>
    <t>PRESUPUESTADO EJERCICIO 2016 (6)</t>
  </si>
  <si>
    <t>EJECUTADO EJERCICIO 2016 (5)</t>
  </si>
  <si>
    <t>(6)Cifras del Presupuesto del ejercicio 2016</t>
  </si>
  <si>
    <t>PRESUPUESTADO EJERCICIO 2016 (5)</t>
  </si>
  <si>
    <t>EJECUTADO EJERCICIO 2016 (2)</t>
  </si>
  <si>
    <t>(5) Cifras del Presupuesto Anual 2016</t>
  </si>
  <si>
    <t>(5) Cifras del Presupuesto Anual 2016.</t>
  </si>
  <si>
    <t>EJECUTADO EJERCICIO 2016 (1)</t>
  </si>
  <si>
    <t>CONTRIBUCION PARA APLIC. FINANCIERAS</t>
  </si>
  <si>
    <t>GASTOS FIGURATIVOS P/APLICACIONES FINANCIERAS</t>
  </si>
  <si>
    <t>XVII-</t>
  </si>
  <si>
    <t>FINANCIAMIENTO NETO (XIV-XV+XVI-XVII)</t>
  </si>
  <si>
    <t>XVIII -</t>
  </si>
  <si>
    <t>I.A) DATOS DEL MES DE AGOSTO DE 2016</t>
  </si>
  <si>
    <t>(2)Corresponde a la ejecución del mes de Agosto de 2015.</t>
  </si>
  <si>
    <t>(3)Corresponde a la ejecución presupuestaria del mes de Agosto  de 2016</t>
  </si>
  <si>
    <t>(4)Corresponde a la ejecución del mes de Agosto de 2015</t>
  </si>
  <si>
    <t>(5)Corresponde a la ejecución presupuestaria del mes de Agosto de 2016</t>
  </si>
  <si>
    <t>I.B) DATOS ACUMULADOS AL MES DE AGOSTO DE 2016</t>
  </si>
  <si>
    <t>(2)Corresponde a la ejecución acumulada al mes de Agosto de 2015.</t>
  </si>
  <si>
    <t>(3)Corresponde a la ejecución presupuestaria acumulada al mes de Agosto  de 2016</t>
  </si>
  <si>
    <t>(4)Corresponde a la ejecución acumulada al mes de Agosto de 2015</t>
  </si>
  <si>
    <t>(5)Corresponde a la ejecución presupuestaria acumulada al mes de Agosto de 2016</t>
  </si>
  <si>
    <t>II-A) DATOS DEL MES DE AGOSTO DE 2016</t>
  </si>
  <si>
    <t>(2) Ejecución presupuestaria del mes de Agosto 2016 (Incluye déficit de la Caja de Jubilaciones y Pens.)</t>
  </si>
  <si>
    <t>(3) Cifras de la ejecución presupuestaria del mes de Agosto de 2015</t>
  </si>
  <si>
    <t>(2) Ejecución presupuestaria del mes de Agosto 2016.(Incluye déficit de la Caja de Jubilaciones y Pens.)</t>
  </si>
  <si>
    <t>(3) Cifras de la ejecución presupuestaria del mes de Agosto de 2015.</t>
  </si>
  <si>
    <t>II-B) DATOS ACUMULADOS AL MES DE AGOSTO DE 2016</t>
  </si>
  <si>
    <t>(2) Ejecución presupuestaria acumulada al mes de Agosto 2016 (Incluye déficit de la Caja de Jubilaciones y Pens.)</t>
  </si>
  <si>
    <t>(3) Cifras de la ejecución presupuestaria acumulada al mes de Agosto de 2015.</t>
  </si>
  <si>
    <t>(1) Corresponde a la ejecución acumulada al mes de Agosto de 2016.</t>
  </si>
  <si>
    <t>(2) Cifras de ejecución acumulada al mes de Agosto de 2015.</t>
  </si>
  <si>
    <t>Ejecución presupuestaria acumulada al mes de Agosto 2016.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</si>
</sst>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0_ ;[Red]\-#,##0.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2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10" xfId="0" applyBorder="1" applyAlignment="1">
      <alignment/>
    </xf>
    <xf numFmtId="0" fontId="52" fillId="33" borderId="11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0" fillId="0" borderId="12" xfId="0" applyBorder="1" applyAlignment="1">
      <alignment/>
    </xf>
    <xf numFmtId="0" fontId="49" fillId="35" borderId="12" xfId="0" applyFont="1" applyFill="1" applyBorder="1" applyAlignment="1">
      <alignment/>
    </xf>
    <xf numFmtId="0" fontId="49" fillId="35" borderId="13" xfId="0" applyFont="1" applyFill="1" applyBorder="1" applyAlignment="1">
      <alignment/>
    </xf>
    <xf numFmtId="0" fontId="3" fillId="35" borderId="12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/>
      <protection/>
    </xf>
    <xf numFmtId="0" fontId="3" fillId="35" borderId="13" xfId="0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>
      <alignment/>
    </xf>
    <xf numFmtId="3" fontId="2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>
      <alignment/>
    </xf>
    <xf numFmtId="3" fontId="3" fillId="35" borderId="11" xfId="0" applyNumberFormat="1" applyFont="1" applyFill="1" applyBorder="1" applyAlignment="1" applyProtection="1">
      <alignment horizontal="center"/>
      <protection/>
    </xf>
    <xf numFmtId="4" fontId="3" fillId="35" borderId="11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left" wrapText="1"/>
    </xf>
    <xf numFmtId="0" fontId="52" fillId="36" borderId="14" xfId="0" applyFont="1" applyFill="1" applyBorder="1" applyAlignment="1">
      <alignment horizontal="center" vertical="center" wrapText="1"/>
    </xf>
    <xf numFmtId="0" fontId="52" fillId="36" borderId="0" xfId="0" applyFont="1" applyFill="1" applyBorder="1" applyAlignment="1">
      <alignment horizontal="center" vertical="center" wrapText="1"/>
    </xf>
    <xf numFmtId="2" fontId="49" fillId="36" borderId="14" xfId="0" applyNumberFormat="1" applyFont="1" applyFill="1" applyBorder="1" applyAlignment="1">
      <alignment/>
    </xf>
    <xf numFmtId="3" fontId="49" fillId="36" borderId="0" xfId="0" applyNumberFormat="1" applyFont="1" applyFill="1" applyBorder="1" applyAlignment="1">
      <alignment/>
    </xf>
    <xf numFmtId="2" fontId="0" fillId="36" borderId="14" xfId="0" applyNumberFormat="1" applyFill="1" applyBorder="1" applyAlignment="1">
      <alignment/>
    </xf>
    <xf numFmtId="3" fontId="0" fillId="36" borderId="0" xfId="0" applyNumberForma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4" xfId="0" applyFill="1" applyBorder="1" applyAlignment="1">
      <alignment/>
    </xf>
    <xf numFmtId="4" fontId="0" fillId="0" borderId="10" xfId="0" applyNumberFormat="1" applyBorder="1" applyAlignment="1">
      <alignment/>
    </xf>
    <xf numFmtId="4" fontId="49" fillId="35" borderId="12" xfId="0" applyNumberFormat="1" applyFont="1" applyFill="1" applyBorder="1" applyAlignment="1">
      <alignment/>
    </xf>
    <xf numFmtId="4" fontId="49" fillId="35" borderId="10" xfId="0" applyNumberFormat="1" applyFont="1" applyFill="1" applyBorder="1" applyAlignment="1">
      <alignment/>
    </xf>
    <xf numFmtId="4" fontId="49" fillId="35" borderId="13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49" fillId="35" borderId="11" xfId="0" applyFont="1" applyFill="1" applyBorder="1" applyAlignment="1">
      <alignment vertical="center" wrapText="1"/>
    </xf>
    <xf numFmtId="0" fontId="49" fillId="35" borderId="11" xfId="0" applyFont="1" applyFill="1" applyBorder="1" applyAlignment="1">
      <alignment/>
    </xf>
    <xf numFmtId="4" fontId="49" fillId="35" borderId="11" xfId="0" applyNumberFormat="1" applyFont="1" applyFill="1" applyBorder="1" applyAlignment="1">
      <alignment/>
    </xf>
    <xf numFmtId="0" fontId="54" fillId="35" borderId="11" xfId="0" applyFont="1" applyFill="1" applyBorder="1" applyAlignment="1">
      <alignment horizontal="center"/>
    </xf>
    <xf numFmtId="4" fontId="0" fillId="36" borderId="0" xfId="0" applyNumberFormat="1" applyFill="1" applyBorder="1" applyAlignment="1">
      <alignment/>
    </xf>
    <xf numFmtId="4" fontId="2" fillId="0" borderId="10" xfId="0" applyNumberFormat="1" applyFont="1" applyFill="1" applyBorder="1" applyAlignment="1" applyProtection="1">
      <alignment/>
      <protection/>
    </xf>
    <xf numFmtId="4" fontId="2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4" fontId="53" fillId="0" borderId="0" xfId="0" applyNumberFormat="1" applyFont="1" applyAlignment="1">
      <alignment/>
    </xf>
    <xf numFmtId="4" fontId="0" fillId="36" borderId="10" xfId="0" applyNumberFormat="1" applyFill="1" applyBorder="1" applyAlignment="1">
      <alignment/>
    </xf>
    <xf numFmtId="0" fontId="0" fillId="0" borderId="0" xfId="0" applyAlignment="1">
      <alignment horizontal="left" wrapText="1"/>
    </xf>
    <xf numFmtId="3" fontId="2" fillId="0" borderId="13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Alignment="1">
      <alignment horizontal="left" wrapText="1"/>
    </xf>
    <xf numFmtId="0" fontId="52" fillId="0" borderId="0" xfId="0" applyFont="1" applyAlignment="1">
      <alignment/>
    </xf>
    <xf numFmtId="0" fontId="0" fillId="0" borderId="0" xfId="0" applyAlignment="1">
      <alignment horizontal="left" wrapText="1"/>
    </xf>
    <xf numFmtId="0" fontId="4" fillId="0" borderId="0" xfId="0" applyFont="1" applyBorder="1" applyAlignment="1">
      <alignment/>
    </xf>
    <xf numFmtId="0" fontId="5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6" xfId="0" applyFont="1" applyBorder="1" applyAlignment="1">
      <alignment/>
    </xf>
    <xf numFmtId="0" fontId="0" fillId="0" borderId="18" xfId="0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4" fontId="7" fillId="0" borderId="0" xfId="0" applyNumberFormat="1" applyFont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4" fontId="7" fillId="0" borderId="25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9" fillId="0" borderId="0" xfId="0" applyNumberFormat="1" applyFont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/>
      <protection/>
    </xf>
    <xf numFmtId="0" fontId="49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/>
    </xf>
    <xf numFmtId="4" fontId="7" fillId="0" borderId="20" xfId="0" applyNumberFormat="1" applyFont="1" applyBorder="1" applyAlignment="1">
      <alignment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 applyProtection="1">
      <alignment/>
      <protection locked="0"/>
    </xf>
    <xf numFmtId="4" fontId="9" fillId="0" borderId="2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4" fontId="7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4" fontId="8" fillId="0" borderId="20" xfId="0" applyNumberFormat="1" applyFont="1" applyBorder="1" applyAlignment="1">
      <alignment/>
    </xf>
    <xf numFmtId="0" fontId="7" fillId="0" borderId="19" xfId="0" applyFont="1" applyFill="1" applyBorder="1" applyAlignment="1">
      <alignment/>
    </xf>
    <xf numFmtId="4" fontId="7" fillId="0" borderId="20" xfId="0" applyNumberFormat="1" applyFont="1" applyBorder="1" applyAlignment="1" applyProtection="1">
      <alignment/>
      <protection/>
    </xf>
    <xf numFmtId="0" fontId="9" fillId="0" borderId="19" xfId="0" applyFont="1" applyFill="1" applyBorder="1" applyAlignment="1">
      <alignment/>
    </xf>
    <xf numFmtId="0" fontId="9" fillId="0" borderId="0" xfId="0" applyFont="1" applyFill="1" applyBorder="1" applyAlignment="1">
      <alignment horizontal="left" indent="1"/>
    </xf>
    <xf numFmtId="4" fontId="9" fillId="0" borderId="20" xfId="0" applyNumberFormat="1" applyFont="1" applyBorder="1" applyAlignment="1" applyProtection="1">
      <alignment/>
      <protection/>
    </xf>
    <xf numFmtId="4" fontId="9" fillId="0" borderId="2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left" indent="1"/>
    </xf>
    <xf numFmtId="4" fontId="7" fillId="0" borderId="2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 horizontal="left" indent="3"/>
    </xf>
    <xf numFmtId="0" fontId="0" fillId="0" borderId="19" xfId="0" applyFill="1" applyBorder="1" applyAlignment="1">
      <alignment/>
    </xf>
    <xf numFmtId="0" fontId="0" fillId="0" borderId="19" xfId="0" applyFont="1" applyFill="1" applyBorder="1" applyAlignment="1">
      <alignment/>
    </xf>
    <xf numFmtId="0" fontId="49" fillId="0" borderId="19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4" fontId="7" fillId="0" borderId="15" xfId="0" applyNumberFormat="1" applyFont="1" applyFill="1" applyBorder="1" applyAlignment="1" applyProtection="1">
      <alignment/>
      <protection/>
    </xf>
    <xf numFmtId="4" fontId="7" fillId="0" borderId="23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 wrapText="1"/>
    </xf>
    <xf numFmtId="0" fontId="56" fillId="0" borderId="0" xfId="0" applyFont="1" applyAlignment="1">
      <alignment horizontal="left" vertical="top" wrapText="1"/>
    </xf>
    <xf numFmtId="4" fontId="9" fillId="0" borderId="0" xfId="0" applyNumberFormat="1" applyFont="1" applyFill="1" applyBorder="1" applyAlignment="1" applyProtection="1">
      <alignment/>
      <protection locked="0"/>
    </xf>
    <xf numFmtId="4" fontId="0" fillId="0" borderId="14" xfId="0" applyNumberFormat="1" applyBorder="1" applyAlignment="1">
      <alignment/>
    </xf>
    <xf numFmtId="4" fontId="0" fillId="36" borderId="14" xfId="0" applyNumberFormat="1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justify" vertical="center" wrapText="1"/>
    </xf>
    <xf numFmtId="0" fontId="0" fillId="0" borderId="26" xfId="0" applyBorder="1" applyAlignment="1">
      <alignment horizontal="justify" vertical="top" wrapText="1"/>
    </xf>
    <xf numFmtId="0" fontId="0" fillId="0" borderId="0" xfId="0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56" fillId="0" borderId="0" xfId="0" applyFont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ea_comun\TRABAJOS%20MENSUALES\Municipios%20y%20Comunas\Fondo%20Federal%20Solidario\2016%20CON%20CRITERIO%20DE%20PAGADO\Copia%20de%201er%20Sem%20transferido%20-DIEGO-%20por%20MM%20y%20CC%20p%20Departament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rea_comun\TRABAJOS%20MENSUALES\Municipios%20y%20Comunas\Fondo%20Federal%20Solidario\2016%20CON%20CRITERIO%20DE%20PAGADO\Copia%20de%202do.%20Sem-16%20%20-DIEGO-Transferido%20%20MM%20y%20CC%20por%20departament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rea_comun\TRABAJOS%20MENSUALES\AN&#193;LISIS%20DE%20LAS%20FINANZAS\Cuadros\A&#241;o%20a%20A&#241;o\EAI%202016\EAI%2020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rea_comun\TRABAJOS%20MENSUALES\AN&#193;LISIS%20DE%20LAS%20FINANZAS\Cuadros\A&#241;o%20a%20A&#241;o\EAI%202015\EA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 devengado"/>
    </sheetNames>
    <sheetDataSet>
      <sheetData sheetId="0">
        <row r="384">
          <cell r="O384">
            <v>309209424.63399994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al devengado"/>
    </sheetNames>
    <sheetDataSet>
      <sheetData sheetId="0">
        <row r="404">
          <cell r="B404">
            <v>13922776.000000004</v>
          </cell>
          <cell r="C404">
            <v>41729419.419999994</v>
          </cell>
          <cell r="D404">
            <v>14867824.209999997</v>
          </cell>
          <cell r="E404">
            <v>16013142.6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ARIAC-INTERANUAL REC-GTOS CTES"/>
      <sheetName val="INV-REAL-DIR-ACUMULADA"/>
      <sheetName val="INCREMENTOS 2015-2016"/>
      <sheetName val="CUADROS P GRAFICOS NUEVOS"/>
      <sheetName val="EAI2016"/>
      <sheetName val="RTDO-ECON"/>
      <sheetName val="RTDO-ECONO-MENSUAL-ACUM"/>
      <sheetName val="RESFINSCONT"/>
      <sheetName val="RDO-FINANC-ANTES-CONTRIBUCIONES"/>
      <sheetName val="RESFINCCONT"/>
      <sheetName val="TOTAL1"/>
      <sheetName val="TOTAL2"/>
      <sheetName val="A.CTRAL1"/>
      <sheetName val="A.CTRAL2"/>
      <sheetName val="DESC.1"/>
      <sheetName val="DESC.2"/>
      <sheetName val="ISS1"/>
      <sheetName val="ISS2"/>
      <sheetName val="Ing.Trib.Prov"/>
      <sheetName val="Ing.Trib.Adm.Ctral"/>
      <sheetName val="ing.Trib.Adm.Ctral.Torta"/>
      <sheetName val="Hoja1"/>
      <sheetName val="Hoja2"/>
    </sheetNames>
    <sheetDataSet>
      <sheetData sheetId="4">
        <row r="63">
          <cell r="AH63">
            <v>1326.708999999999</v>
          </cell>
          <cell r="BZ63">
            <v>32661.353</v>
          </cell>
        </row>
        <row r="64">
          <cell r="AH64">
            <v>590790.8359999997</v>
          </cell>
          <cell r="BZ64">
            <v>2604921.729</v>
          </cell>
        </row>
        <row r="65">
          <cell r="AH65">
            <v>36736.207999999984</v>
          </cell>
          <cell r="BZ65">
            <v>385017.82</v>
          </cell>
        </row>
        <row r="66">
          <cell r="AH66">
            <v>104101</v>
          </cell>
          <cell r="BZ66">
            <v>646216.98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ARIAC-INTERANUAL REC-GTOS CTES"/>
      <sheetName val="INV-REAL-DIR-ACUMULADA"/>
      <sheetName val="INCREMENTOS 2014-2015"/>
      <sheetName val="CUADROS P GRAFICOS NUEVOS"/>
      <sheetName val="EAI2015"/>
      <sheetName val="RTDO-ECON"/>
      <sheetName val="RTDO-ECONO-MENSUAL-ACUM"/>
      <sheetName val="RESFINSCONT"/>
      <sheetName val="RDO-FINANC-ANTES-CONTRIBUCIONES"/>
      <sheetName val="RESFINCCONT"/>
      <sheetName val="TOTAL1"/>
      <sheetName val="TOTAL2"/>
      <sheetName val="A.CTRAL1"/>
      <sheetName val="A.CTRAL2"/>
      <sheetName val="DESC.1"/>
      <sheetName val="DESC.2"/>
      <sheetName val="ISS1"/>
      <sheetName val="ISS2"/>
      <sheetName val="Ing.Trib.Prov"/>
      <sheetName val="Ing.Trib.Adm.Ctral"/>
      <sheetName val="ing.Trib.Adm.Ctral.Torta"/>
      <sheetName val="Hoja1"/>
      <sheetName val="Hoja2"/>
    </sheetNames>
    <sheetDataSet>
      <sheetData sheetId="4">
        <row r="42">
          <cell r="AH42">
            <v>131724.54100000008</v>
          </cell>
          <cell r="BZ42">
            <v>959684.6780000001</v>
          </cell>
        </row>
        <row r="43">
          <cell r="AH43">
            <v>845483.4090000009</v>
          </cell>
          <cell r="BZ43">
            <v>6112749.769</v>
          </cell>
        </row>
        <row r="44">
          <cell r="AH44">
            <v>843.3940000000002</v>
          </cell>
          <cell r="BZ44">
            <v>17279.333</v>
          </cell>
        </row>
        <row r="63">
          <cell r="AH63">
            <v>428.349000000002</v>
          </cell>
          <cell r="BZ63">
            <v>22739.398</v>
          </cell>
        </row>
        <row r="64">
          <cell r="AH64">
            <v>294136.43399999966</v>
          </cell>
          <cell r="BZ64">
            <v>1848498.3789999997</v>
          </cell>
        </row>
        <row r="65">
          <cell r="AH65">
            <v>96718.48700000002</v>
          </cell>
          <cell r="BZ65">
            <v>398545.679</v>
          </cell>
        </row>
        <row r="66">
          <cell r="AH66">
            <v>61697.75999999995</v>
          </cell>
          <cell r="BZ66">
            <v>443734.19899999996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7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39.28125" style="0" customWidth="1"/>
    <col min="2" max="2" width="16.28125" style="0" customWidth="1"/>
    <col min="3" max="3" width="22.7109375" style="0" customWidth="1"/>
    <col min="4" max="4" width="15.7109375" style="0" customWidth="1"/>
    <col min="5" max="5" width="19.140625" style="0" customWidth="1"/>
    <col min="6" max="6" width="14.421875" style="0" customWidth="1"/>
    <col min="7" max="7" width="15.140625" style="0" customWidth="1"/>
  </cols>
  <sheetData>
    <row r="1" spans="1:2" ht="15">
      <c r="A1" s="1" t="s">
        <v>0</v>
      </c>
      <c r="B1" s="1"/>
    </row>
    <row r="2" spans="1:2" ht="15">
      <c r="A2" s="2" t="s">
        <v>83</v>
      </c>
      <c r="B2" s="2"/>
    </row>
    <row r="3" spans="1:2" ht="16.5" customHeight="1">
      <c r="A3" s="2" t="s">
        <v>215</v>
      </c>
      <c r="B3" s="2"/>
    </row>
    <row r="4" spans="1:2" ht="16.5" customHeight="1">
      <c r="A4" s="7" t="s">
        <v>17</v>
      </c>
      <c r="B4" s="7"/>
    </row>
    <row r="5" ht="16.5" customHeight="1">
      <c r="A5" t="s">
        <v>56</v>
      </c>
    </row>
    <row r="6" spans="1:7" ht="49.5" customHeight="1">
      <c r="A6" s="5" t="s">
        <v>1</v>
      </c>
      <c r="B6" s="6" t="s">
        <v>199</v>
      </c>
      <c r="C6" s="6" t="s">
        <v>200</v>
      </c>
      <c r="D6" s="6" t="s">
        <v>12</v>
      </c>
      <c r="E6" s="6" t="s">
        <v>80</v>
      </c>
      <c r="F6" s="21"/>
      <c r="G6" s="22"/>
    </row>
    <row r="7" spans="1:7" ht="16.5" customHeight="1">
      <c r="A7" s="9" t="s">
        <v>3</v>
      </c>
      <c r="B7" s="30">
        <v>101200.075</v>
      </c>
      <c r="C7" s="30">
        <f>SUM(C8:C11)</f>
        <v>10401.39</v>
      </c>
      <c r="D7" s="30">
        <f>+C7/$C$16*100</f>
        <v>98.68919363961038</v>
      </c>
      <c r="E7" s="30">
        <v>7104.451999999999</v>
      </c>
      <c r="F7" s="23"/>
      <c r="G7" s="24"/>
    </row>
    <row r="8" spans="1:8" ht="16.5" customHeight="1">
      <c r="A8" s="4" t="s">
        <v>4</v>
      </c>
      <c r="B8" s="29">
        <v>72716.405</v>
      </c>
      <c r="C8" s="29">
        <v>7231.23</v>
      </c>
      <c r="D8" s="29">
        <f aca="true" t="shared" si="0" ref="D8:D16">+C8/$C$16*100</f>
        <v>68.6104701124138</v>
      </c>
      <c r="E8" s="29">
        <v>5023.43</v>
      </c>
      <c r="F8" s="25"/>
      <c r="G8" s="26"/>
      <c r="H8" s="41"/>
    </row>
    <row r="9" spans="1:8" ht="16.5" customHeight="1">
      <c r="A9" s="4" t="s">
        <v>5</v>
      </c>
      <c r="B9" s="29">
        <v>17919.446</v>
      </c>
      <c r="C9" s="29">
        <v>1875.96</v>
      </c>
      <c r="D9" s="29">
        <f t="shared" si="0"/>
        <v>17.799253724758277</v>
      </c>
      <c r="E9" s="29">
        <v>1366.454</v>
      </c>
      <c r="F9" s="25"/>
      <c r="G9" s="26"/>
      <c r="H9" s="41"/>
    </row>
    <row r="10" spans="1:8" ht="16.5" customHeight="1">
      <c r="A10" s="4" t="s">
        <v>6</v>
      </c>
      <c r="B10" s="29">
        <v>5084.777</v>
      </c>
      <c r="C10" s="29">
        <v>659.19</v>
      </c>
      <c r="D10" s="29">
        <f t="shared" si="0"/>
        <v>6.254445757278091</v>
      </c>
      <c r="E10" s="29">
        <v>452.092</v>
      </c>
      <c r="F10" s="25"/>
      <c r="G10" s="26"/>
      <c r="H10" s="41"/>
    </row>
    <row r="11" spans="1:8" ht="16.5" customHeight="1">
      <c r="A11" s="4" t="s">
        <v>7</v>
      </c>
      <c r="B11" s="29">
        <v>5479.447</v>
      </c>
      <c r="C11" s="29">
        <v>635.01</v>
      </c>
      <c r="D11" s="29">
        <f t="shared" si="0"/>
        <v>6.025024045160213</v>
      </c>
      <c r="E11" s="29">
        <v>262.476</v>
      </c>
      <c r="F11" s="25"/>
      <c r="G11" s="26"/>
      <c r="H11" s="41"/>
    </row>
    <row r="12" spans="1:7" ht="16.5" customHeight="1">
      <c r="A12" s="9" t="s">
        <v>8</v>
      </c>
      <c r="B12" s="30">
        <v>2469.081</v>
      </c>
      <c r="C12" s="30">
        <f>SUM(C13:C15)</f>
        <v>138.153</v>
      </c>
      <c r="D12" s="30">
        <f t="shared" si="0"/>
        <v>1.3108063603896296</v>
      </c>
      <c r="E12" s="30">
        <v>131.561</v>
      </c>
      <c r="F12" s="23"/>
      <c r="G12" s="24"/>
    </row>
    <row r="13" spans="1:8" ht="16.5" customHeight="1">
      <c r="A13" s="4" t="s">
        <v>9</v>
      </c>
      <c r="B13" s="29"/>
      <c r="C13" s="29">
        <v>0.05</v>
      </c>
      <c r="D13" s="29">
        <f t="shared" si="0"/>
        <v>0.00047440387121149377</v>
      </c>
      <c r="E13" s="29"/>
      <c r="F13" s="25"/>
      <c r="G13" s="26"/>
      <c r="H13" s="41"/>
    </row>
    <row r="14" spans="1:8" ht="16.5" customHeight="1">
      <c r="A14" s="4" t="s">
        <v>10</v>
      </c>
      <c r="B14" s="29">
        <v>2294.496</v>
      </c>
      <c r="C14" s="29">
        <v>119.755</v>
      </c>
      <c r="D14" s="29">
        <f t="shared" si="0"/>
        <v>1.1362447119386487</v>
      </c>
      <c r="E14" s="29">
        <v>118.365</v>
      </c>
      <c r="F14" s="25"/>
      <c r="G14" s="26"/>
      <c r="H14" s="41"/>
    </row>
    <row r="15" spans="1:8" ht="16.5" customHeight="1">
      <c r="A15" s="4" t="s">
        <v>11</v>
      </c>
      <c r="B15" s="29">
        <v>174.585</v>
      </c>
      <c r="C15" s="29">
        <v>18.348</v>
      </c>
      <c r="D15" s="29">
        <f t="shared" si="0"/>
        <v>0.17408724457976973</v>
      </c>
      <c r="E15" s="29">
        <v>13.196</v>
      </c>
      <c r="F15" s="25"/>
      <c r="G15" s="26"/>
      <c r="H15" s="41"/>
    </row>
    <row r="16" spans="1:7" ht="16.5" customHeight="1">
      <c r="A16" s="10" t="s">
        <v>13</v>
      </c>
      <c r="B16" s="32">
        <v>103669.156</v>
      </c>
      <c r="C16" s="32">
        <f>+C12+C7</f>
        <v>10539.543</v>
      </c>
      <c r="D16" s="32">
        <f t="shared" si="0"/>
        <v>100</v>
      </c>
      <c r="E16" s="32">
        <v>7236.012999999999</v>
      </c>
      <c r="F16" s="23"/>
      <c r="G16" s="24"/>
    </row>
    <row r="17" spans="1:6" ht="33.75" customHeight="1">
      <c r="A17" s="121" t="s">
        <v>14</v>
      </c>
      <c r="B17" s="121"/>
      <c r="C17" s="121"/>
      <c r="D17" s="121"/>
      <c r="E17" s="121"/>
      <c r="F17" s="20"/>
    </row>
    <row r="18" spans="1:6" ht="16.5" customHeight="1">
      <c r="A18" s="123" t="s">
        <v>216</v>
      </c>
      <c r="B18" s="123"/>
      <c r="C18" s="123"/>
      <c r="D18" s="123"/>
      <c r="E18" s="123"/>
      <c r="F18" s="33"/>
    </row>
    <row r="19" spans="1:6" ht="16.5" customHeight="1">
      <c r="A19" t="s">
        <v>217</v>
      </c>
      <c r="B19" s="33"/>
      <c r="C19" s="33"/>
      <c r="D19" s="33"/>
      <c r="E19" s="33"/>
      <c r="F19" s="33"/>
    </row>
    <row r="20" spans="1:6" ht="16.5" customHeight="1">
      <c r="A20" t="s">
        <v>201</v>
      </c>
      <c r="B20" s="45"/>
      <c r="C20" s="45"/>
      <c r="D20" s="45"/>
      <c r="E20" s="45"/>
      <c r="F20" s="45"/>
    </row>
    <row r="21" spans="2:6" ht="16.5" customHeight="1">
      <c r="B21" s="48"/>
      <c r="C21" s="48"/>
      <c r="D21" s="48"/>
      <c r="E21" s="48"/>
      <c r="F21" s="48"/>
    </row>
    <row r="22" ht="16.5" customHeight="1">
      <c r="A22" t="s">
        <v>192</v>
      </c>
    </row>
    <row r="23" spans="1:2" ht="16.5" customHeight="1">
      <c r="A23" s="3" t="s">
        <v>16</v>
      </c>
      <c r="B23" s="3"/>
    </row>
    <row r="24" spans="1:2" ht="15">
      <c r="A24" s="3"/>
      <c r="B24" s="3"/>
    </row>
    <row r="25" spans="1:2" ht="16.5" customHeight="1">
      <c r="A25" s="1" t="s">
        <v>0</v>
      </c>
      <c r="B25" s="1"/>
    </row>
    <row r="26" spans="1:2" ht="16.5" customHeight="1">
      <c r="A26" s="2" t="s">
        <v>2</v>
      </c>
      <c r="B26" s="2"/>
    </row>
    <row r="27" spans="1:2" ht="16.5" customHeight="1">
      <c r="A27" s="2" t="str">
        <f>A3</f>
        <v>I.A) DATOS DEL MES DE AGOSTO DE 2016</v>
      </c>
      <c r="B27" s="2"/>
    </row>
    <row r="28" spans="1:2" ht="16.5" customHeight="1">
      <c r="A28" s="7" t="s">
        <v>15</v>
      </c>
      <c r="B28" s="43"/>
    </row>
    <row r="29" ht="16.5" customHeight="1">
      <c r="A29" t="s">
        <v>56</v>
      </c>
    </row>
    <row r="30" spans="1:6" ht="46.5" customHeight="1">
      <c r="A30" s="5" t="s">
        <v>1</v>
      </c>
      <c r="B30" s="6" t="s">
        <v>202</v>
      </c>
      <c r="C30" s="6" t="s">
        <v>203</v>
      </c>
      <c r="D30" s="6" t="s">
        <v>12</v>
      </c>
      <c r="E30" s="6" t="s">
        <v>79</v>
      </c>
      <c r="F30" s="21"/>
    </row>
    <row r="31" spans="1:6" ht="15">
      <c r="A31" s="9" t="s">
        <v>60</v>
      </c>
      <c r="B31" s="30">
        <v>72716.405</v>
      </c>
      <c r="C31" s="30">
        <f>+C32+C38</f>
        <v>7231.227000000001</v>
      </c>
      <c r="D31" s="30">
        <f aca="true" t="shared" si="1" ref="D31:D48">+C31/$C$49*100</f>
        <v>68.61049372671566</v>
      </c>
      <c r="E31" s="30">
        <v>5023.429</v>
      </c>
      <c r="F31" s="28"/>
    </row>
    <row r="32" spans="1:6" ht="16.5" customHeight="1">
      <c r="A32" s="4" t="s">
        <v>61</v>
      </c>
      <c r="B32" s="29">
        <v>26297.234000000004</v>
      </c>
      <c r="C32" s="29">
        <f>SUM(C33:C37)</f>
        <v>2626.656</v>
      </c>
      <c r="D32" s="29">
        <f t="shared" si="1"/>
        <v>24.921934411717405</v>
      </c>
      <c r="E32" s="29">
        <v>1823.7959999999998</v>
      </c>
      <c r="F32" s="28"/>
    </row>
    <row r="33" spans="1:6" ht="16.5" customHeight="1">
      <c r="A33" s="4" t="s">
        <v>62</v>
      </c>
      <c r="B33" s="29">
        <v>21169.918</v>
      </c>
      <c r="C33" s="29">
        <v>2028.012</v>
      </c>
      <c r="D33" s="29">
        <f t="shared" si="1"/>
        <v>19.241949478795792</v>
      </c>
      <c r="E33" s="29">
        <v>1426.398</v>
      </c>
      <c r="F33" s="28"/>
    </row>
    <row r="34" spans="1:6" ht="16.5" customHeight="1">
      <c r="A34" s="4" t="s">
        <v>63</v>
      </c>
      <c r="B34" s="29">
        <v>214.769</v>
      </c>
      <c r="C34" s="29">
        <v>9.359</v>
      </c>
      <c r="D34" s="29">
        <f t="shared" si="1"/>
        <v>0.08879898401589824</v>
      </c>
      <c r="E34" s="29">
        <v>5.963</v>
      </c>
      <c r="F34" s="28"/>
    </row>
    <row r="35" spans="1:6" ht="16.5" customHeight="1">
      <c r="A35" s="4" t="s">
        <v>64</v>
      </c>
      <c r="B35" s="29">
        <v>2099</v>
      </c>
      <c r="C35" s="29">
        <v>292.498</v>
      </c>
      <c r="D35" s="29">
        <f t="shared" si="1"/>
        <v>2.775245776972134</v>
      </c>
      <c r="E35" s="29">
        <v>173.472</v>
      </c>
      <c r="F35" s="28"/>
    </row>
    <row r="36" spans="1:6" ht="16.5" customHeight="1">
      <c r="A36" s="4" t="s">
        <v>65</v>
      </c>
      <c r="B36" s="29">
        <v>2769.578</v>
      </c>
      <c r="C36" s="29">
        <v>289.719</v>
      </c>
      <c r="D36" s="29">
        <f t="shared" si="1"/>
        <v>2.7488783897961344</v>
      </c>
      <c r="E36" s="29">
        <v>212.903</v>
      </c>
      <c r="F36" s="28"/>
    </row>
    <row r="37" spans="1:6" ht="16.5" customHeight="1">
      <c r="A37" s="4" t="s">
        <v>66</v>
      </c>
      <c r="B37" s="29">
        <v>43.969</v>
      </c>
      <c r="C37" s="29">
        <v>7.068</v>
      </c>
      <c r="D37" s="29">
        <f t="shared" si="1"/>
        <v>0.06706178213744723</v>
      </c>
      <c r="E37" s="29">
        <v>5.06</v>
      </c>
      <c r="F37" s="28"/>
    </row>
    <row r="38" spans="1:6" ht="16.5" customHeight="1">
      <c r="A38" s="4" t="s">
        <v>67</v>
      </c>
      <c r="B38" s="29">
        <v>46419.170999999995</v>
      </c>
      <c r="C38" s="29">
        <f>SUM(C39:C45)</f>
        <v>4604.571000000001</v>
      </c>
      <c r="D38" s="29">
        <f t="shared" si="1"/>
        <v>43.68855931499825</v>
      </c>
      <c r="E38" s="29">
        <v>3199.6330000000003</v>
      </c>
      <c r="F38" s="28"/>
    </row>
    <row r="39" spans="1:6" ht="16.5" customHeight="1">
      <c r="A39" s="4" t="s">
        <v>68</v>
      </c>
      <c r="B39" s="29">
        <v>20223.767</v>
      </c>
      <c r="C39" s="29">
        <v>1494.248</v>
      </c>
      <c r="D39" s="29">
        <f t="shared" si="1"/>
        <v>14.17755147641713</v>
      </c>
      <c r="E39" s="29">
        <v>1372.677</v>
      </c>
      <c r="F39" s="28"/>
    </row>
    <row r="40" spans="1:6" ht="16.5" customHeight="1">
      <c r="A40" s="4" t="s">
        <v>69</v>
      </c>
      <c r="B40" s="29">
        <v>1251.791</v>
      </c>
      <c r="C40" s="29">
        <v>91.96</v>
      </c>
      <c r="D40" s="29">
        <f t="shared" si="1"/>
        <v>0.8725242622183995</v>
      </c>
      <c r="E40" s="29">
        <v>101.971</v>
      </c>
      <c r="F40" s="28"/>
    </row>
    <row r="41" spans="1:6" ht="16.5" customHeight="1">
      <c r="A41" s="4" t="s">
        <v>70</v>
      </c>
      <c r="B41" s="29">
        <v>19807.816</v>
      </c>
      <c r="C41" s="29">
        <v>1849.045</v>
      </c>
      <c r="D41" s="29">
        <f t="shared" si="1"/>
        <v>17.543895437512187</v>
      </c>
      <c r="E41" s="29">
        <v>1373.719</v>
      </c>
      <c r="F41" s="28"/>
    </row>
    <row r="42" spans="1:6" ht="16.5" customHeight="1">
      <c r="A42" s="4" t="s">
        <v>71</v>
      </c>
      <c r="B42" s="29">
        <v>1678.3</v>
      </c>
      <c r="C42" s="29">
        <v>190.355</v>
      </c>
      <c r="D42" s="29">
        <f t="shared" si="1"/>
        <v>1.8061043490059097</v>
      </c>
      <c r="E42" s="29">
        <v>108.893</v>
      </c>
      <c r="F42" s="28"/>
    </row>
    <row r="43" spans="1:6" ht="16.5" customHeight="1">
      <c r="A43" s="4" t="s">
        <v>72</v>
      </c>
      <c r="B43" s="29">
        <v>1219.077</v>
      </c>
      <c r="C43" s="29">
        <v>128.398</v>
      </c>
      <c r="D43" s="29">
        <f t="shared" si="1"/>
        <v>1.2182510898251202</v>
      </c>
      <c r="E43" s="29">
        <v>88.801</v>
      </c>
      <c r="F43" s="28"/>
    </row>
    <row r="44" spans="1:6" ht="16.5" customHeight="1">
      <c r="A44" s="4" t="s">
        <v>73</v>
      </c>
      <c r="B44" s="29">
        <v>171.489</v>
      </c>
      <c r="C44" s="29">
        <v>11.791</v>
      </c>
      <c r="D44" s="29">
        <f t="shared" si="1"/>
        <v>0.11187400582663277</v>
      </c>
      <c r="E44" s="29">
        <v>11.791</v>
      </c>
      <c r="F44" s="28"/>
    </row>
    <row r="45" spans="1:6" ht="16.5" customHeight="1">
      <c r="A45" s="4" t="s">
        <v>66</v>
      </c>
      <c r="B45" s="29">
        <v>2066.931</v>
      </c>
      <c r="C45" s="29">
        <v>838.774</v>
      </c>
      <c r="D45" s="29">
        <f t="shared" si="1"/>
        <v>7.9583586941928655</v>
      </c>
      <c r="E45" s="29">
        <v>141.781</v>
      </c>
      <c r="F45" s="28"/>
    </row>
    <row r="46" spans="1:6" ht="18" customHeight="1">
      <c r="A46" s="9" t="s">
        <v>89</v>
      </c>
      <c r="B46" s="30">
        <v>5084.777</v>
      </c>
      <c r="C46" s="30">
        <v>659.192</v>
      </c>
      <c r="D46" s="30">
        <f t="shared" si="1"/>
        <v>6.254469480864194</v>
      </c>
      <c r="E46" s="30">
        <v>452.092</v>
      </c>
      <c r="F46" s="28"/>
    </row>
    <row r="47" spans="1:6" ht="30">
      <c r="A47" s="34" t="s">
        <v>74</v>
      </c>
      <c r="B47" s="36">
        <v>25815.67</v>
      </c>
      <c r="C47" s="36">
        <f>10539.54-7892.58</f>
        <v>2646.960000000001</v>
      </c>
      <c r="D47" s="36">
        <f t="shared" si="1"/>
        <v>25.114580481966243</v>
      </c>
      <c r="E47" s="36">
        <v>1760.4800000000005</v>
      </c>
      <c r="F47" s="28"/>
    </row>
    <row r="48" spans="1:6" ht="19.5" customHeight="1">
      <c r="A48" s="35" t="s">
        <v>75</v>
      </c>
      <c r="B48" s="36">
        <v>52.31</v>
      </c>
      <c r="C48" s="36">
        <f>0.386+1.77</f>
        <v>2.156</v>
      </c>
      <c r="D48" s="36">
        <f t="shared" si="1"/>
        <v>0.020456310453924202</v>
      </c>
      <c r="E48" s="36">
        <v>0.004999999999999005</v>
      </c>
      <c r="F48" s="28"/>
    </row>
    <row r="49" spans="1:6" ht="19.5" customHeight="1">
      <c r="A49" s="37" t="s">
        <v>76</v>
      </c>
      <c r="B49" s="36">
        <v>103669.162</v>
      </c>
      <c r="C49" s="36">
        <f>+C47+C48+C31+C46</f>
        <v>10539.535</v>
      </c>
      <c r="D49" s="36">
        <f>+C49/$C$49*100</f>
        <v>100</v>
      </c>
      <c r="E49" s="36">
        <v>7236.006</v>
      </c>
      <c r="F49" s="28"/>
    </row>
    <row r="50" spans="1:5" ht="48.75" customHeight="1">
      <c r="A50" s="122" t="s">
        <v>90</v>
      </c>
      <c r="B50" s="122"/>
      <c r="C50" s="122"/>
      <c r="D50" s="122"/>
      <c r="E50" s="122"/>
    </row>
    <row r="51" spans="1:5" ht="21.75" customHeight="1">
      <c r="A51" t="s">
        <v>77</v>
      </c>
      <c r="B51" s="33"/>
      <c r="C51" s="33"/>
      <c r="D51" s="33"/>
      <c r="E51" s="33"/>
    </row>
    <row r="52" spans="1:5" ht="16.5" customHeight="1">
      <c r="A52" t="s">
        <v>78</v>
      </c>
      <c r="B52" s="33"/>
      <c r="C52" s="33"/>
      <c r="D52" s="33"/>
      <c r="E52" s="33"/>
    </row>
    <row r="53" spans="1:5" ht="21" customHeight="1">
      <c r="A53" t="s">
        <v>218</v>
      </c>
      <c r="B53" s="33"/>
      <c r="C53" s="33"/>
      <c r="D53" s="33"/>
      <c r="E53" s="33"/>
    </row>
    <row r="54" ht="21" customHeight="1">
      <c r="A54" t="s">
        <v>219</v>
      </c>
    </row>
    <row r="55" ht="15">
      <c r="A55" t="s">
        <v>204</v>
      </c>
    </row>
    <row r="57" ht="15">
      <c r="A57" t="str">
        <f>A22</f>
        <v>FUENTE: Contaduría General de la Provincia y consultas al SIPAF</v>
      </c>
    </row>
    <row r="58" ht="15">
      <c r="A58" s="3" t="s">
        <v>16</v>
      </c>
    </row>
    <row r="60" spans="1:2" ht="15">
      <c r="A60" s="1" t="s">
        <v>0</v>
      </c>
      <c r="B60" s="1"/>
    </row>
    <row r="61" spans="1:2" ht="15">
      <c r="A61" s="2" t="s">
        <v>83</v>
      </c>
      <c r="B61" s="2"/>
    </row>
    <row r="62" spans="1:2" ht="15">
      <c r="A62" s="2" t="s">
        <v>220</v>
      </c>
      <c r="B62" s="2"/>
    </row>
    <row r="63" spans="1:2" ht="15">
      <c r="A63" s="7" t="s">
        <v>17</v>
      </c>
      <c r="B63" s="7"/>
    </row>
    <row r="64" ht="15">
      <c r="A64" t="s">
        <v>56</v>
      </c>
    </row>
    <row r="65" spans="1:5" ht="25.5">
      <c r="A65" s="5" t="s">
        <v>1</v>
      </c>
      <c r="B65" s="6" t="s">
        <v>199</v>
      </c>
      <c r="C65" s="6" t="s">
        <v>200</v>
      </c>
      <c r="D65" s="6" t="s">
        <v>12</v>
      </c>
      <c r="E65" s="6" t="s">
        <v>80</v>
      </c>
    </row>
    <row r="66" spans="1:5" ht="15">
      <c r="A66" s="9" t="s">
        <v>3</v>
      </c>
      <c r="B66" s="30">
        <v>101200.075</v>
      </c>
      <c r="C66" s="30">
        <f>SUM(C67:C70)</f>
        <v>75145.26999999999</v>
      </c>
      <c r="D66" s="30">
        <f>+C66/$C$75*100</f>
        <v>97.80019143233577</v>
      </c>
      <c r="E66" s="30">
        <v>51697.833999999995</v>
      </c>
    </row>
    <row r="67" spans="1:5" ht="15">
      <c r="A67" s="4" t="s">
        <v>4</v>
      </c>
      <c r="B67" s="29">
        <v>72716.405</v>
      </c>
      <c r="C67" s="29">
        <v>53640.97</v>
      </c>
      <c r="D67" s="29">
        <f>+C67/$C$75*100</f>
        <v>69.81273917328636</v>
      </c>
      <c r="E67" s="29">
        <v>36716.291</v>
      </c>
    </row>
    <row r="68" spans="1:5" ht="15">
      <c r="A68" s="4" t="s">
        <v>5</v>
      </c>
      <c r="B68" s="29">
        <v>17919.446</v>
      </c>
      <c r="C68" s="29">
        <v>12924.96</v>
      </c>
      <c r="D68" s="29">
        <f aca="true" t="shared" si="2" ref="D68:D75">+C68/$C$75*100</f>
        <v>16.82159851518642</v>
      </c>
      <c r="E68" s="29">
        <v>9192.543</v>
      </c>
    </row>
    <row r="69" spans="1:5" ht="15">
      <c r="A69" s="4" t="s">
        <v>6</v>
      </c>
      <c r="B69" s="29">
        <v>5084.777</v>
      </c>
      <c r="C69" s="29">
        <v>4382.05</v>
      </c>
      <c r="D69" s="29">
        <f t="shared" si="2"/>
        <v>5.703157748532503</v>
      </c>
      <c r="E69" s="29">
        <v>3264.358</v>
      </c>
    </row>
    <row r="70" spans="1:5" ht="15">
      <c r="A70" s="4" t="s">
        <v>7</v>
      </c>
      <c r="B70" s="29">
        <v>5479.447</v>
      </c>
      <c r="C70" s="29">
        <v>4197.29</v>
      </c>
      <c r="D70" s="29">
        <f t="shared" si="2"/>
        <v>5.462695995330493</v>
      </c>
      <c r="E70" s="29">
        <v>2524.642</v>
      </c>
    </row>
    <row r="71" spans="1:5" ht="15">
      <c r="A71" s="9" t="s">
        <v>8</v>
      </c>
      <c r="B71" s="30">
        <v>2469.081</v>
      </c>
      <c r="C71" s="30">
        <f>SUM(C72:C74)</f>
        <v>1690.234</v>
      </c>
      <c r="D71" s="30">
        <f t="shared" si="2"/>
        <v>2.1998085676642405</v>
      </c>
      <c r="E71" s="30">
        <v>1349.893</v>
      </c>
    </row>
    <row r="72" spans="1:5" ht="15">
      <c r="A72" s="4" t="s">
        <v>9</v>
      </c>
      <c r="B72" s="29"/>
      <c r="C72" s="29">
        <v>0.05</v>
      </c>
      <c r="D72" s="29">
        <f t="shared" si="2"/>
        <v>6.507408346016708E-05</v>
      </c>
      <c r="E72" s="29">
        <v>0.048</v>
      </c>
    </row>
    <row r="73" spans="1:5" ht="15">
      <c r="A73" s="4" t="s">
        <v>10</v>
      </c>
      <c r="B73" s="29">
        <v>2294.496</v>
      </c>
      <c r="C73" s="29">
        <v>1551.527</v>
      </c>
      <c r="D73" s="29">
        <f t="shared" si="2"/>
        <v>2.0192839497740525</v>
      </c>
      <c r="E73" s="29">
        <v>1244.138</v>
      </c>
    </row>
    <row r="74" spans="1:5" ht="15">
      <c r="A74" s="4" t="s">
        <v>11</v>
      </c>
      <c r="B74" s="29">
        <v>174.585</v>
      </c>
      <c r="C74" s="29">
        <v>138.657</v>
      </c>
      <c r="D74" s="29">
        <f t="shared" si="2"/>
        <v>0.18045954380672774</v>
      </c>
      <c r="E74" s="29">
        <v>105.707</v>
      </c>
    </row>
    <row r="75" spans="1:5" ht="15">
      <c r="A75" s="10" t="s">
        <v>13</v>
      </c>
      <c r="B75" s="32">
        <v>103669.156</v>
      </c>
      <c r="C75" s="32">
        <f>+C71+C66</f>
        <v>76835.50399999999</v>
      </c>
      <c r="D75" s="32">
        <f t="shared" si="2"/>
        <v>100</v>
      </c>
      <c r="E75" s="32">
        <v>53047.727</v>
      </c>
    </row>
    <row r="76" spans="1:5" ht="31.5" customHeight="1">
      <c r="A76" s="122" t="s">
        <v>14</v>
      </c>
      <c r="B76" s="122"/>
      <c r="C76" s="122"/>
      <c r="D76" s="122"/>
      <c r="E76" s="122"/>
    </row>
    <row r="77" spans="1:5" ht="15">
      <c r="A77" s="123" t="s">
        <v>221</v>
      </c>
      <c r="B77" s="123"/>
      <c r="C77" s="123"/>
      <c r="D77" s="123"/>
      <c r="E77" s="123"/>
    </row>
    <row r="78" spans="1:5" ht="15">
      <c r="A78" t="s">
        <v>222</v>
      </c>
      <c r="B78" s="50"/>
      <c r="C78" s="50"/>
      <c r="D78" s="50"/>
      <c r="E78" s="50"/>
    </row>
    <row r="79" spans="1:5" ht="15">
      <c r="A79" t="s">
        <v>201</v>
      </c>
      <c r="B79" s="50"/>
      <c r="C79" s="50"/>
      <c r="D79" s="50"/>
      <c r="E79" s="50"/>
    </row>
    <row r="80" spans="2:5" ht="15">
      <c r="B80" s="50"/>
      <c r="C80" s="50"/>
      <c r="D80" s="50"/>
      <c r="E80" s="50"/>
    </row>
    <row r="81" ht="15">
      <c r="A81" t="str">
        <f>A22</f>
        <v>FUENTE: Contaduría General de la Provincia y consultas al SIPAF</v>
      </c>
    </row>
    <row r="82" spans="1:2" ht="15">
      <c r="A82" s="3" t="s">
        <v>16</v>
      </c>
      <c r="B82" s="3"/>
    </row>
    <row r="83" spans="1:2" ht="15">
      <c r="A83" s="3"/>
      <c r="B83" s="3"/>
    </row>
    <row r="84" spans="1:2" ht="15">
      <c r="A84" s="1" t="s">
        <v>0</v>
      </c>
      <c r="B84" s="1"/>
    </row>
    <row r="85" spans="1:2" ht="15">
      <c r="A85" s="2" t="s">
        <v>2</v>
      </c>
      <c r="B85" s="2"/>
    </row>
    <row r="86" spans="1:2" ht="15">
      <c r="A86" s="2" t="str">
        <f>A62</f>
        <v>I.B) DATOS ACUMULADOS AL MES DE AGOSTO DE 2016</v>
      </c>
      <c r="B86" s="2"/>
    </row>
    <row r="87" spans="1:2" ht="15">
      <c r="A87" s="7" t="s">
        <v>15</v>
      </c>
      <c r="B87" s="43"/>
    </row>
    <row r="88" ht="15">
      <c r="A88" t="s">
        <v>56</v>
      </c>
    </row>
    <row r="89" spans="1:5" ht="34.5" customHeight="1">
      <c r="A89" s="5" t="s">
        <v>1</v>
      </c>
      <c r="B89" s="6" t="s">
        <v>202</v>
      </c>
      <c r="C89" s="6" t="s">
        <v>203</v>
      </c>
      <c r="D89" s="6" t="s">
        <v>12</v>
      </c>
      <c r="E89" s="6" t="s">
        <v>79</v>
      </c>
    </row>
    <row r="90" spans="1:5" ht="15">
      <c r="A90" s="9" t="s">
        <v>60</v>
      </c>
      <c r="B90" s="30">
        <v>72716.405</v>
      </c>
      <c r="C90" s="30">
        <f>+C91+C97</f>
        <v>53640.971000000005</v>
      </c>
      <c r="D90" s="30">
        <f>+C90/$C$108*100</f>
        <v>69.81274501776844</v>
      </c>
      <c r="E90" s="30">
        <v>36716.29</v>
      </c>
    </row>
    <row r="91" spans="1:5" ht="15">
      <c r="A91" s="4" t="s">
        <v>61</v>
      </c>
      <c r="B91" s="29">
        <v>26297.234000000004</v>
      </c>
      <c r="C91" s="29">
        <f>SUM(C92:C96)</f>
        <v>18940.228</v>
      </c>
      <c r="D91" s="29">
        <f>+C91/$C$108*100</f>
        <v>24.65036115663152</v>
      </c>
      <c r="E91" s="29">
        <v>13192.17</v>
      </c>
    </row>
    <row r="92" spans="1:5" ht="15">
      <c r="A92" s="4" t="s">
        <v>62</v>
      </c>
      <c r="B92" s="29">
        <v>21169.918</v>
      </c>
      <c r="C92" s="29">
        <v>14930.532</v>
      </c>
      <c r="D92" s="29">
        <f aca="true" t="shared" si="3" ref="D92:D108">+C92/$C$108*100</f>
        <v>19.43181497396145</v>
      </c>
      <c r="E92" s="29">
        <v>10354.69</v>
      </c>
    </row>
    <row r="93" spans="1:5" ht="15">
      <c r="A93" s="4" t="s">
        <v>63</v>
      </c>
      <c r="B93" s="29">
        <v>214.769</v>
      </c>
      <c r="C93" s="29">
        <v>129.221</v>
      </c>
      <c r="D93" s="29">
        <f t="shared" si="3"/>
        <v>0.1681787737202045</v>
      </c>
      <c r="E93" s="29">
        <v>93.87</v>
      </c>
    </row>
    <row r="94" spans="1:5" ht="15">
      <c r="A94" s="4" t="s">
        <v>64</v>
      </c>
      <c r="B94" s="29">
        <v>2099</v>
      </c>
      <c r="C94" s="29">
        <v>1821.635</v>
      </c>
      <c r="D94" s="29">
        <f t="shared" si="3"/>
        <v>2.3708247147584736</v>
      </c>
      <c r="E94" s="29">
        <v>1268.47</v>
      </c>
    </row>
    <row r="95" spans="1:5" ht="15">
      <c r="A95" s="4" t="s">
        <v>65</v>
      </c>
      <c r="B95" s="29">
        <v>2769.578</v>
      </c>
      <c r="C95" s="29">
        <v>2014.809</v>
      </c>
      <c r="D95" s="29">
        <f t="shared" si="3"/>
        <v>2.622237151085594</v>
      </c>
      <c r="E95" s="29">
        <v>1442.75</v>
      </c>
    </row>
    <row r="96" spans="1:5" ht="15">
      <c r="A96" s="4" t="s">
        <v>66</v>
      </c>
      <c r="B96" s="29">
        <v>43.969</v>
      </c>
      <c r="C96" s="29">
        <f>43.991+0.04</f>
        <v>44.031</v>
      </c>
      <c r="D96" s="29">
        <f t="shared" si="3"/>
        <v>0.05730554310579802</v>
      </c>
      <c r="E96" s="29">
        <v>32.39</v>
      </c>
    </row>
    <row r="97" spans="1:5" ht="15">
      <c r="A97" s="4" t="s">
        <v>67</v>
      </c>
      <c r="B97" s="29">
        <v>46419.170999999995</v>
      </c>
      <c r="C97" s="29">
        <f>SUM(C98:C104)</f>
        <v>34700.743</v>
      </c>
      <c r="D97" s="29">
        <f t="shared" si="3"/>
        <v>45.1623838611369</v>
      </c>
      <c r="E97" s="29">
        <v>23524.12</v>
      </c>
    </row>
    <row r="98" spans="1:5" ht="15">
      <c r="A98" s="4" t="s">
        <v>68</v>
      </c>
      <c r="B98" s="29">
        <v>20223.767</v>
      </c>
      <c r="C98" s="29">
        <v>12151.177</v>
      </c>
      <c r="D98" s="29">
        <f t="shared" si="3"/>
        <v>15.814535153861629</v>
      </c>
      <c r="E98" s="29">
        <v>10522.83</v>
      </c>
    </row>
    <row r="99" spans="1:5" ht="15">
      <c r="A99" s="4" t="s">
        <v>69</v>
      </c>
      <c r="B99" s="29">
        <v>1251.791</v>
      </c>
      <c r="C99" s="29">
        <v>861.926</v>
      </c>
      <c r="D99" s="29">
        <f t="shared" si="3"/>
        <v>1.1217809622086272</v>
      </c>
      <c r="E99" s="29">
        <v>746.57</v>
      </c>
    </row>
    <row r="100" spans="1:5" ht="15">
      <c r="A100" s="4" t="s">
        <v>70</v>
      </c>
      <c r="B100" s="29">
        <v>19807.816</v>
      </c>
      <c r="C100" s="29">
        <v>13343.723</v>
      </c>
      <c r="D100" s="29">
        <f t="shared" si="3"/>
        <v>17.366612013543374</v>
      </c>
      <c r="E100" s="29">
        <v>9658.94</v>
      </c>
    </row>
    <row r="101" spans="1:5" ht="15">
      <c r="A101" s="4" t="s">
        <v>71</v>
      </c>
      <c r="B101" s="29">
        <v>1678.3</v>
      </c>
      <c r="C101" s="29">
        <v>1133.996</v>
      </c>
      <c r="D101" s="29">
        <f t="shared" si="3"/>
        <v>1.475875102991132</v>
      </c>
      <c r="E101" s="29">
        <v>816.4</v>
      </c>
    </row>
    <row r="102" spans="1:5" ht="15">
      <c r="A102" s="4" t="s">
        <v>72</v>
      </c>
      <c r="B102" s="29">
        <v>1219.077</v>
      </c>
      <c r="C102" s="29">
        <v>712.859</v>
      </c>
      <c r="D102" s="29">
        <f t="shared" si="3"/>
        <v>0.9277729816006011</v>
      </c>
      <c r="E102" s="29">
        <v>587.19</v>
      </c>
    </row>
    <row r="103" spans="1:5" ht="15">
      <c r="A103" s="4" t="s">
        <v>73</v>
      </c>
      <c r="B103" s="29">
        <v>171.489</v>
      </c>
      <c r="C103" s="29">
        <v>124.326</v>
      </c>
      <c r="D103" s="29">
        <f t="shared" si="3"/>
        <v>0.16180802053488325</v>
      </c>
      <c r="E103" s="29">
        <v>124.32</v>
      </c>
    </row>
    <row r="104" spans="1:5" ht="15">
      <c r="A104" s="4" t="s">
        <v>66</v>
      </c>
      <c r="B104" s="29">
        <v>2066.931</v>
      </c>
      <c r="C104" s="29">
        <v>6372.736</v>
      </c>
      <c r="D104" s="29">
        <f t="shared" si="3"/>
        <v>8.293999626396648</v>
      </c>
      <c r="E104" s="29">
        <v>1067.87</v>
      </c>
    </row>
    <row r="105" spans="1:5" ht="21.75" customHeight="1">
      <c r="A105" s="9" t="s">
        <v>89</v>
      </c>
      <c r="B105" s="30">
        <v>5084.777</v>
      </c>
      <c r="C105" s="30">
        <v>4382.052</v>
      </c>
      <c r="D105" s="30">
        <f t="shared" si="3"/>
        <v>5.703160722623797</v>
      </c>
      <c r="E105" s="30">
        <v>3264.358</v>
      </c>
    </row>
    <row r="106" spans="1:5" ht="30">
      <c r="A106" s="34" t="s">
        <v>74</v>
      </c>
      <c r="B106" s="36">
        <v>25815.67</v>
      </c>
      <c r="C106" s="36">
        <f>76835.5-58025.18</f>
        <v>18810.32</v>
      </c>
      <c r="D106" s="36">
        <f t="shared" si="3"/>
        <v>24.48128826494639</v>
      </c>
      <c r="E106" s="36">
        <v>13049.560000000005</v>
      </c>
    </row>
    <row r="107" spans="1:5" ht="26.25" customHeight="1">
      <c r="A107" s="35" t="s">
        <v>75</v>
      </c>
      <c r="B107" s="36">
        <v>52.31</v>
      </c>
      <c r="C107" s="36">
        <f>0.386+1.77</f>
        <v>2.156</v>
      </c>
      <c r="D107" s="36">
        <f t="shared" si="3"/>
        <v>0.002805994661399935</v>
      </c>
      <c r="E107" s="36">
        <v>17.517</v>
      </c>
    </row>
    <row r="108" spans="1:5" ht="15.75">
      <c r="A108" s="37" t="s">
        <v>76</v>
      </c>
      <c r="B108" s="36">
        <v>103669.162</v>
      </c>
      <c r="C108" s="36">
        <f>+C106+C107+C90+C105</f>
        <v>76835.499</v>
      </c>
      <c r="D108" s="36">
        <f t="shared" si="3"/>
        <v>100</v>
      </c>
      <c r="E108" s="36">
        <v>53047.725000000006</v>
      </c>
    </row>
    <row r="109" spans="1:5" ht="51" customHeight="1">
      <c r="A109" s="122" t="s">
        <v>90</v>
      </c>
      <c r="B109" s="122"/>
      <c r="C109" s="122"/>
      <c r="D109" s="122"/>
      <c r="E109" s="122"/>
    </row>
    <row r="110" spans="1:5" ht="19.5" customHeight="1">
      <c r="A110" t="s">
        <v>77</v>
      </c>
      <c r="B110" s="50"/>
      <c r="C110" s="50"/>
      <c r="D110" s="50"/>
      <c r="E110" s="50"/>
    </row>
    <row r="111" spans="1:5" ht="15">
      <c r="A111" t="s">
        <v>78</v>
      </c>
      <c r="B111" s="50"/>
      <c r="C111" s="50"/>
      <c r="D111" s="50"/>
      <c r="E111" s="50"/>
    </row>
    <row r="112" spans="1:5" ht="15">
      <c r="A112" t="s">
        <v>223</v>
      </c>
      <c r="B112" s="50"/>
      <c r="C112" s="50"/>
      <c r="D112" s="50"/>
      <c r="E112" s="50"/>
    </row>
    <row r="113" ht="15">
      <c r="A113" t="s">
        <v>224</v>
      </c>
    </row>
    <row r="114" ht="15">
      <c r="A114" t="s">
        <v>204</v>
      </c>
    </row>
    <row r="116" ht="15">
      <c r="A116" t="str">
        <f>A22</f>
        <v>FUENTE: Contaduría General de la Provincia y consultas al SIPAF</v>
      </c>
    </row>
    <row r="117" ht="15">
      <c r="A117" s="3" t="s">
        <v>16</v>
      </c>
    </row>
  </sheetData>
  <sheetProtection/>
  <mergeCells count="6">
    <mergeCell ref="A17:E17"/>
    <mergeCell ref="A50:E50"/>
    <mergeCell ref="A18:E18"/>
    <mergeCell ref="A76:E76"/>
    <mergeCell ref="A77:E77"/>
    <mergeCell ref="A109:E109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3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44.8515625" style="0" customWidth="1"/>
    <col min="2" max="5" width="15.7109375" style="0" customWidth="1"/>
    <col min="6" max="7" width="14.28125" style="0" customWidth="1"/>
  </cols>
  <sheetData>
    <row r="1" spans="1:2" ht="15">
      <c r="A1" s="1" t="s">
        <v>0</v>
      </c>
      <c r="B1" s="1"/>
    </row>
    <row r="2" spans="1:2" ht="15">
      <c r="A2" s="2" t="s">
        <v>84</v>
      </c>
      <c r="B2" s="2"/>
    </row>
    <row r="3" spans="1:2" ht="15">
      <c r="A3" s="2" t="s">
        <v>225</v>
      </c>
      <c r="B3" s="2"/>
    </row>
    <row r="4" spans="1:2" ht="15">
      <c r="A4" s="2" t="s">
        <v>19</v>
      </c>
      <c r="B4" s="2"/>
    </row>
    <row r="5" ht="15">
      <c r="A5" t="s">
        <v>56</v>
      </c>
    </row>
    <row r="6" spans="1:7" ht="38.25">
      <c r="A6" s="5" t="s">
        <v>1</v>
      </c>
      <c r="B6" s="6" t="s">
        <v>205</v>
      </c>
      <c r="C6" s="6" t="s">
        <v>206</v>
      </c>
      <c r="D6" s="6" t="s">
        <v>42</v>
      </c>
      <c r="E6" s="6" t="s">
        <v>86</v>
      </c>
      <c r="F6" s="22"/>
      <c r="G6" s="22"/>
    </row>
    <row r="7" spans="1:7" ht="15">
      <c r="A7" s="11" t="s">
        <v>20</v>
      </c>
      <c r="B7" s="30">
        <v>91413.062</v>
      </c>
      <c r="C7" s="30">
        <f>+C8+C9+C13+C14+C15+C16</f>
        <v>9852.4222</v>
      </c>
      <c r="D7" s="30">
        <f aca="true" t="shared" si="0" ref="D7:D29">+C7/$C$30*100</f>
        <v>91.41973008736625</v>
      </c>
      <c r="E7" s="30">
        <v>6893.586</v>
      </c>
      <c r="F7" s="27"/>
      <c r="G7" s="38"/>
    </row>
    <row r="8" spans="1:7" ht="15">
      <c r="A8" s="12" t="s">
        <v>21</v>
      </c>
      <c r="B8" s="29">
        <v>40688.899</v>
      </c>
      <c r="C8" s="29">
        <v>4144.167</v>
      </c>
      <c r="D8" s="29">
        <f t="shared" si="0"/>
        <v>38.45334892134142</v>
      </c>
      <c r="E8" s="29">
        <v>3161.609</v>
      </c>
      <c r="F8" s="27"/>
      <c r="G8" s="27"/>
    </row>
    <row r="9" spans="1:7" ht="15">
      <c r="A9" s="12" t="s">
        <v>22</v>
      </c>
      <c r="B9" s="29">
        <v>12729.483</v>
      </c>
      <c r="C9" s="29">
        <f>SUM(C10:C12)</f>
        <v>1530.024</v>
      </c>
      <c r="D9" s="29">
        <f t="shared" si="0"/>
        <v>14.196953629046918</v>
      </c>
      <c r="E9" s="44">
        <f>SUM(E10:E12)</f>
        <v>978.051344000001</v>
      </c>
      <c r="F9" s="38"/>
      <c r="G9" s="27"/>
    </row>
    <row r="10" spans="1:7" ht="15">
      <c r="A10" s="12" t="s">
        <v>23</v>
      </c>
      <c r="B10" s="29">
        <v>2170.32</v>
      </c>
      <c r="C10" s="29">
        <v>304.834</v>
      </c>
      <c r="D10" s="29">
        <f t="shared" si="0"/>
        <v>2.8285269790257463</v>
      </c>
      <c r="E10" s="29">
        <f>'[4]EAI2015'!$AH$42/1000</f>
        <v>131.72454100000007</v>
      </c>
      <c r="F10" s="27" t="s">
        <v>85</v>
      </c>
      <c r="G10" s="27"/>
    </row>
    <row r="11" spans="1:7" ht="15">
      <c r="A11" s="12" t="s">
        <v>24</v>
      </c>
      <c r="B11" s="29">
        <v>11130.893</v>
      </c>
      <c r="C11" s="29">
        <v>1223.86</v>
      </c>
      <c r="D11" s="29">
        <f t="shared" si="0"/>
        <v>11.356085700907542</v>
      </c>
      <c r="E11" s="29">
        <f>'[4]EAI2015'!$AH$43/1000</f>
        <v>845.483409000001</v>
      </c>
      <c r="F11" s="27"/>
      <c r="G11" s="27"/>
    </row>
    <row r="12" spans="1:7" ht="15">
      <c r="A12" s="12" t="s">
        <v>25</v>
      </c>
      <c r="B12" s="29">
        <v>-571.7299999999996</v>
      </c>
      <c r="C12" s="29">
        <v>1.33</v>
      </c>
      <c r="D12" s="29">
        <f t="shared" si="0"/>
        <v>0.012340949113629854</v>
      </c>
      <c r="E12" s="29">
        <f>'[4]EAI2015'!$AH$44/1000</f>
        <v>0.8433940000000002</v>
      </c>
      <c r="F12" s="27"/>
      <c r="G12" s="27"/>
    </row>
    <row r="13" spans="1:7" ht="15">
      <c r="A13" s="12" t="s">
        <v>26</v>
      </c>
      <c r="B13" s="29">
        <v>172.5</v>
      </c>
      <c r="C13" s="29">
        <v>42.226</v>
      </c>
      <c r="D13" s="29">
        <f t="shared" si="0"/>
        <v>0.39181121599408586</v>
      </c>
      <c r="E13" s="29">
        <v>8.059</v>
      </c>
      <c r="F13" s="27"/>
      <c r="G13" s="27"/>
    </row>
    <row r="14" spans="1:7" ht="15">
      <c r="A14" s="12" t="s">
        <v>27</v>
      </c>
      <c r="B14" s="29">
        <v>16373.954</v>
      </c>
      <c r="C14" s="29">
        <v>1717.507</v>
      </c>
      <c r="D14" s="29">
        <f t="shared" si="0"/>
        <v>15.936591345340654</v>
      </c>
      <c r="E14" s="29">
        <v>1279.629</v>
      </c>
      <c r="F14" s="27"/>
      <c r="G14" s="27"/>
    </row>
    <row r="15" spans="1:7" ht="15">
      <c r="A15" s="12" t="s">
        <v>28</v>
      </c>
      <c r="B15" s="29">
        <v>3681.133</v>
      </c>
      <c r="C15" s="29">
        <v>570.047</v>
      </c>
      <c r="D15" s="29">
        <f t="shared" si="0"/>
        <v>5.2894143002837275</v>
      </c>
      <c r="E15" s="29">
        <v>342.434</v>
      </c>
      <c r="F15" s="27"/>
      <c r="G15" s="27"/>
    </row>
    <row r="16" spans="1:7" ht="15">
      <c r="A16" s="12" t="s">
        <v>29</v>
      </c>
      <c r="B16" s="29">
        <v>17767.093</v>
      </c>
      <c r="C16" s="29">
        <f>+C17+C18+C21</f>
        <v>1848.4512</v>
      </c>
      <c r="D16" s="29">
        <f t="shared" si="0"/>
        <v>17.15161067535943</v>
      </c>
      <c r="E16" s="29">
        <v>1123.804</v>
      </c>
      <c r="F16" s="27"/>
      <c r="G16" s="27"/>
    </row>
    <row r="17" spans="1:7" ht="15">
      <c r="A17" s="12" t="s">
        <v>30</v>
      </c>
      <c r="B17" s="29">
        <v>8089.624</v>
      </c>
      <c r="C17" s="29">
        <v>817.093</v>
      </c>
      <c r="D17" s="29">
        <f t="shared" si="0"/>
        <v>7.5817316797768095</v>
      </c>
      <c r="E17" s="29">
        <v>474.749</v>
      </c>
      <c r="F17" s="27"/>
      <c r="G17" s="27"/>
    </row>
    <row r="18" spans="1:7" ht="15">
      <c r="A18" s="12" t="s">
        <v>31</v>
      </c>
      <c r="B18" s="29">
        <v>9144.059000000001</v>
      </c>
      <c r="C18" s="29">
        <f>SUM(C19:C20)</f>
        <v>935.6562</v>
      </c>
      <c r="D18" s="29">
        <f t="shared" si="0"/>
        <v>8.681868836129532</v>
      </c>
      <c r="E18" s="29">
        <v>602.8330000000001</v>
      </c>
      <c r="F18" s="27"/>
      <c r="G18" s="27"/>
    </row>
    <row r="19" spans="1:7" ht="15">
      <c r="A19" s="12" t="s">
        <v>198</v>
      </c>
      <c r="B19" s="44">
        <v>8660.449</v>
      </c>
      <c r="C19" s="29">
        <v>870.046</v>
      </c>
      <c r="D19" s="29">
        <f t="shared" si="0"/>
        <v>8.073077753772331</v>
      </c>
      <c r="E19" s="29">
        <v>557.238</v>
      </c>
      <c r="F19" s="27"/>
      <c r="G19" s="27"/>
    </row>
    <row r="20" spans="1:7" ht="15">
      <c r="A20" s="12" t="s">
        <v>32</v>
      </c>
      <c r="B20" s="44">
        <v>483.61</v>
      </c>
      <c r="C20" s="29">
        <f>65610.2/1000</f>
        <v>65.61019999999999</v>
      </c>
      <c r="D20" s="29">
        <f t="shared" si="0"/>
        <v>0.608791082357201</v>
      </c>
      <c r="E20" s="29">
        <v>45.595</v>
      </c>
      <c r="F20" s="27"/>
      <c r="G20" s="27"/>
    </row>
    <row r="21" spans="1:7" ht="15">
      <c r="A21" s="12" t="s">
        <v>33</v>
      </c>
      <c r="B21" s="44">
        <v>533.4099999999999</v>
      </c>
      <c r="C21" s="29">
        <f>95702/1000</f>
        <v>95.702</v>
      </c>
      <c r="D21" s="29">
        <f t="shared" si="0"/>
        <v>0.8880101594530858</v>
      </c>
      <c r="E21" s="29">
        <v>46.222</v>
      </c>
      <c r="F21" s="27"/>
      <c r="G21" s="27"/>
    </row>
    <row r="22" spans="1:7" ht="15">
      <c r="A22" s="13" t="s">
        <v>34</v>
      </c>
      <c r="B22" s="31">
        <v>11602.785</v>
      </c>
      <c r="C22" s="31">
        <f>+C23+C28+C29</f>
        <v>924.7067529999997</v>
      </c>
      <c r="D22" s="31">
        <f t="shared" si="0"/>
        <v>8.58026991263375</v>
      </c>
      <c r="E22" s="31">
        <v>552.476</v>
      </c>
      <c r="F22" s="27"/>
      <c r="G22" s="27"/>
    </row>
    <row r="23" spans="1:7" ht="15">
      <c r="A23" s="12" t="s">
        <v>35</v>
      </c>
      <c r="B23" s="29">
        <v>8175.071</v>
      </c>
      <c r="C23" s="29">
        <f>SUM(C24:C27)</f>
        <v>732.9547529999998</v>
      </c>
      <c r="D23" s="29">
        <f t="shared" si="0"/>
        <v>6.801020533357996</v>
      </c>
      <c r="E23" s="29">
        <f>SUM(E24:E27)</f>
        <v>452.9810299999997</v>
      </c>
      <c r="F23" s="118"/>
      <c r="G23" s="27"/>
    </row>
    <row r="24" spans="1:7" ht="15">
      <c r="A24" s="12" t="s">
        <v>36</v>
      </c>
      <c r="B24" s="29">
        <v>137.7</v>
      </c>
      <c r="C24" s="29">
        <f>'[3]EAI2016'!$AH$63/1000</f>
        <v>1.326708999999999</v>
      </c>
      <c r="D24" s="29">
        <f t="shared" si="0"/>
        <v>0.012310412223755441</v>
      </c>
      <c r="E24" s="29">
        <f>'[4]EAI2015'!$AH$63/1000</f>
        <v>0.428349000000002</v>
      </c>
      <c r="F24" s="118"/>
      <c r="G24" s="27"/>
    </row>
    <row r="25" spans="1:7" ht="15">
      <c r="A25" s="12" t="s">
        <v>37</v>
      </c>
      <c r="B25" s="29">
        <v>6075.93</v>
      </c>
      <c r="C25" s="29">
        <f>'[3]EAI2016'!$AH$64/1000</f>
        <v>590.7908359999997</v>
      </c>
      <c r="D25" s="29">
        <f t="shared" si="0"/>
        <v>5.481894469078824</v>
      </c>
      <c r="E25" s="29">
        <f>'[4]EAI2015'!$AH$64/1000</f>
        <v>294.13643399999967</v>
      </c>
      <c r="F25" s="118"/>
      <c r="G25" s="27"/>
    </row>
    <row r="26" spans="1:7" ht="15">
      <c r="A26" s="12" t="s">
        <v>38</v>
      </c>
      <c r="B26" s="29">
        <v>960.701</v>
      </c>
      <c r="C26" s="29">
        <f>'[3]EAI2016'!$AH$65/1000</f>
        <v>36.73620799999998</v>
      </c>
      <c r="D26" s="29">
        <f t="shared" si="0"/>
        <v>0.3408719350043021</v>
      </c>
      <c r="E26" s="29">
        <f>'[4]EAI2015'!$AH$65/1000</f>
        <v>96.71848700000002</v>
      </c>
      <c r="F26" s="118"/>
      <c r="G26" s="27"/>
    </row>
    <row r="27" spans="1:7" ht="15">
      <c r="A27" s="12" t="s">
        <v>25</v>
      </c>
      <c r="B27" s="29">
        <v>1000.7399999999998</v>
      </c>
      <c r="C27" s="29">
        <f>'[3]EAI2016'!$AH$66/1000</f>
        <v>104.101</v>
      </c>
      <c r="D27" s="29">
        <f t="shared" si="0"/>
        <v>0.9659437170511138</v>
      </c>
      <c r="E27" s="29">
        <f>'[4]EAI2015'!$AH$66/1000</f>
        <v>61.69775999999995</v>
      </c>
      <c r="F27" s="118"/>
      <c r="G27" s="27"/>
    </row>
    <row r="28" spans="1:7" ht="15">
      <c r="A28" s="12" t="s">
        <v>39</v>
      </c>
      <c r="B28" s="29">
        <v>3044.935</v>
      </c>
      <c r="C28" s="29">
        <v>178.714</v>
      </c>
      <c r="D28" s="29">
        <f t="shared" si="0"/>
        <v>1.6582709623257486</v>
      </c>
      <c r="E28" s="29">
        <v>93.44</v>
      </c>
      <c r="F28" s="27"/>
      <c r="G28" s="27"/>
    </row>
    <row r="29" spans="1:7" ht="15">
      <c r="A29" s="12" t="s">
        <v>40</v>
      </c>
      <c r="B29" s="29">
        <v>382.779</v>
      </c>
      <c r="C29" s="29">
        <v>13.038</v>
      </c>
      <c r="D29" s="29">
        <f t="shared" si="0"/>
        <v>0.12097841695000452</v>
      </c>
      <c r="E29" s="29">
        <v>6.054</v>
      </c>
      <c r="F29" s="27"/>
      <c r="G29" s="27"/>
    </row>
    <row r="30" spans="1:7" ht="15">
      <c r="A30" s="14" t="s">
        <v>41</v>
      </c>
      <c r="B30" s="32">
        <v>103015.84700000001</v>
      </c>
      <c r="C30" s="32">
        <f>+C22+C7</f>
        <v>10777.128953000001</v>
      </c>
      <c r="D30" s="32">
        <f>+C30/$C$30*100</f>
        <v>100</v>
      </c>
      <c r="E30" s="32">
        <v>7446.062</v>
      </c>
      <c r="F30" s="27"/>
      <c r="G30" s="38"/>
    </row>
    <row r="31" spans="1:7" ht="33.75" customHeight="1">
      <c r="A31" s="124" t="s">
        <v>14</v>
      </c>
      <c r="B31" s="124"/>
      <c r="C31" s="124"/>
      <c r="D31" s="124"/>
      <c r="E31" s="124"/>
      <c r="F31" s="42"/>
      <c r="G31" s="42"/>
    </row>
    <row r="32" spans="1:7" ht="30" customHeight="1">
      <c r="A32" s="123" t="s">
        <v>226</v>
      </c>
      <c r="B32" s="123"/>
      <c r="C32" s="123"/>
      <c r="D32" s="123"/>
      <c r="E32" s="123"/>
      <c r="F32" s="20"/>
      <c r="G32" s="20"/>
    </row>
    <row r="33" spans="1:7" ht="16.5" customHeight="1">
      <c r="A33" s="123" t="s">
        <v>227</v>
      </c>
      <c r="B33" s="123"/>
      <c r="C33" s="123"/>
      <c r="D33" s="123"/>
      <c r="E33" s="123"/>
      <c r="F33" s="20"/>
      <c r="G33" s="20"/>
    </row>
    <row r="34" spans="1:7" ht="16.5" customHeight="1">
      <c r="A34" s="123" t="s">
        <v>197</v>
      </c>
      <c r="B34" s="123"/>
      <c r="C34" s="123"/>
      <c r="D34" s="123"/>
      <c r="E34" s="123"/>
      <c r="F34" s="20"/>
      <c r="G34" s="20"/>
    </row>
    <row r="35" spans="1:7" ht="16.5" customHeight="1">
      <c r="A35" s="123" t="s">
        <v>207</v>
      </c>
      <c r="B35" s="123"/>
      <c r="C35" s="123"/>
      <c r="D35" s="123"/>
      <c r="E35" s="123"/>
      <c r="F35" s="20"/>
      <c r="G35" s="20"/>
    </row>
    <row r="36" spans="1:7" ht="16.5" customHeight="1">
      <c r="A36" s="115"/>
      <c r="B36" s="115"/>
      <c r="C36" s="115"/>
      <c r="D36" s="115"/>
      <c r="E36" s="115"/>
      <c r="F36" s="115"/>
      <c r="G36" s="115"/>
    </row>
    <row r="37" ht="15">
      <c r="A37" t="s">
        <v>192</v>
      </c>
    </row>
    <row r="38" spans="1:2" ht="15">
      <c r="A38" s="3" t="s">
        <v>16</v>
      </c>
      <c r="B38" s="3"/>
    </row>
    <row r="39" spans="1:2" ht="15">
      <c r="A39" s="3"/>
      <c r="B39" s="3"/>
    </row>
    <row r="40" spans="1:3" ht="15">
      <c r="A40" s="1" t="s">
        <v>0</v>
      </c>
      <c r="B40" s="3"/>
      <c r="C40" s="41"/>
    </row>
    <row r="41" ht="15">
      <c r="A41" s="2" t="s">
        <v>91</v>
      </c>
    </row>
    <row r="42" spans="1:2" ht="15">
      <c r="A42" s="2" t="s">
        <v>87</v>
      </c>
      <c r="B42" s="2"/>
    </row>
    <row r="43" ht="15">
      <c r="A43" t="s">
        <v>56</v>
      </c>
    </row>
    <row r="44" spans="1:7" ht="38.25">
      <c r="A44" s="5" t="s">
        <v>1</v>
      </c>
      <c r="B44" s="6" t="s">
        <v>205</v>
      </c>
      <c r="C44" s="6" t="s">
        <v>206</v>
      </c>
      <c r="D44" s="6" t="s">
        <v>42</v>
      </c>
      <c r="E44" s="6" t="s">
        <v>86</v>
      </c>
      <c r="F44" s="22"/>
      <c r="G44" s="22"/>
    </row>
    <row r="45" spans="1:7" ht="15">
      <c r="A45" s="15"/>
      <c r="B45" s="15"/>
      <c r="C45" s="8"/>
      <c r="D45" s="8"/>
      <c r="E45" s="8"/>
      <c r="F45" s="27"/>
      <c r="G45" s="27"/>
    </row>
    <row r="46" spans="1:7" ht="15">
      <c r="A46" s="16" t="s">
        <v>43</v>
      </c>
      <c r="B46" s="39">
        <v>19111.911</v>
      </c>
      <c r="C46" s="29">
        <v>1882.016</v>
      </c>
      <c r="D46" s="29">
        <f>+C46/$C$58*100</f>
        <v>16.3162700872861</v>
      </c>
      <c r="E46" s="29">
        <v>1369.574</v>
      </c>
      <c r="F46" s="27"/>
      <c r="G46" s="27"/>
    </row>
    <row r="47" spans="1:7" ht="15">
      <c r="A47" s="17"/>
      <c r="B47" s="40"/>
      <c r="C47" s="29"/>
      <c r="D47" s="29"/>
      <c r="E47" s="29"/>
      <c r="F47" s="27"/>
      <c r="G47" s="27"/>
    </row>
    <row r="48" spans="1:7" ht="15">
      <c r="A48" s="16" t="s">
        <v>44</v>
      </c>
      <c r="B48" s="39">
        <v>10770.459</v>
      </c>
      <c r="C48" s="29">
        <v>1035.865</v>
      </c>
      <c r="D48" s="29">
        <f>+C48/$C$58*100</f>
        <v>8.980504477096165</v>
      </c>
      <c r="E48" s="29">
        <v>778.284</v>
      </c>
      <c r="F48" s="27"/>
      <c r="G48" s="27"/>
    </row>
    <row r="49" spans="1:7" ht="15">
      <c r="A49" s="17"/>
      <c r="B49" s="40"/>
      <c r="C49" s="29"/>
      <c r="D49" s="29"/>
      <c r="E49" s="29"/>
      <c r="F49" s="27"/>
      <c r="G49" s="27"/>
    </row>
    <row r="50" spans="1:7" ht="15">
      <c r="A50" s="16" t="s">
        <v>45</v>
      </c>
      <c r="B50" s="39">
        <v>62270.801999999996</v>
      </c>
      <c r="C50" s="29">
        <v>6600.751</v>
      </c>
      <c r="D50" s="29">
        <f>+C50/$C$58*100</f>
        <v>57.225675071266025</v>
      </c>
      <c r="E50" s="29">
        <v>4605.726</v>
      </c>
      <c r="F50" s="27"/>
      <c r="G50" s="27"/>
    </row>
    <row r="51" spans="1:7" ht="15">
      <c r="A51" s="17"/>
      <c r="B51" s="40"/>
      <c r="C51" s="29"/>
      <c r="D51" s="29"/>
      <c r="E51" s="29"/>
      <c r="F51" s="27"/>
      <c r="G51" s="27"/>
    </row>
    <row r="52" spans="1:7" ht="15">
      <c r="A52" s="16" t="s">
        <v>46</v>
      </c>
      <c r="B52" s="39">
        <v>10640.08</v>
      </c>
      <c r="C52" s="29">
        <v>1216.299</v>
      </c>
      <c r="D52" s="29">
        <f>+C52/$C$58*100</f>
        <v>10.544789731275394</v>
      </c>
      <c r="E52" s="29">
        <v>674.564</v>
      </c>
      <c r="F52" s="27"/>
      <c r="G52" s="27"/>
    </row>
    <row r="53" spans="1:7" ht="15">
      <c r="A53" s="17"/>
      <c r="B53" s="40"/>
      <c r="C53" s="29"/>
      <c r="D53" s="29"/>
      <c r="E53" s="29"/>
      <c r="F53" s="27"/>
      <c r="G53" s="27"/>
    </row>
    <row r="54" spans="1:7" ht="15">
      <c r="A54" s="16" t="s">
        <v>47</v>
      </c>
      <c r="B54" s="29">
        <v>222.59199999999998</v>
      </c>
      <c r="C54" s="29">
        <v>42.2</v>
      </c>
      <c r="D54" s="29">
        <f>+C54/$C$58*100</f>
        <v>0.3658558682197566</v>
      </c>
      <c r="E54" s="29">
        <v>17.915</v>
      </c>
      <c r="F54" s="27"/>
      <c r="G54" s="27"/>
    </row>
    <row r="55" spans="1:7" ht="15">
      <c r="A55" s="17"/>
      <c r="B55" s="29"/>
      <c r="C55" s="29"/>
      <c r="D55" s="29"/>
      <c r="E55" s="29"/>
      <c r="F55" s="27"/>
      <c r="G55" s="27"/>
    </row>
    <row r="56" spans="1:7" ht="15">
      <c r="A56" s="16" t="s">
        <v>82</v>
      </c>
      <c r="B56" s="29">
        <v>8728.021999999999</v>
      </c>
      <c r="C56" s="29">
        <v>757.466</v>
      </c>
      <c r="D56" s="29">
        <f>+C56/$C$58*100</f>
        <v>6.5669047648565435</v>
      </c>
      <c r="E56" s="29">
        <v>465.915</v>
      </c>
      <c r="F56" s="27"/>
      <c r="G56" s="27"/>
    </row>
    <row r="57" spans="1:7" ht="15">
      <c r="A57" s="46"/>
      <c r="B57" s="47"/>
      <c r="C57" s="47"/>
      <c r="D57" s="47"/>
      <c r="E57" s="47"/>
      <c r="F57" s="27"/>
      <c r="G57" s="27"/>
    </row>
    <row r="58" spans="1:7" ht="15">
      <c r="A58" s="18" t="s">
        <v>48</v>
      </c>
      <c r="B58" s="19">
        <v>111743.866</v>
      </c>
      <c r="C58" s="19">
        <f>SUM(C46:C56)</f>
        <v>11534.597000000002</v>
      </c>
      <c r="D58" s="19">
        <f>+C58/$C$58*100</f>
        <v>100</v>
      </c>
      <c r="E58" s="19">
        <v>7911.978</v>
      </c>
      <c r="F58" s="27"/>
      <c r="G58" s="27"/>
    </row>
    <row r="59" spans="1:7" ht="30.75" customHeight="1">
      <c r="A59" s="125" t="s">
        <v>14</v>
      </c>
      <c r="B59" s="125"/>
      <c r="C59" s="125"/>
      <c r="D59" s="125"/>
      <c r="E59" s="125"/>
      <c r="F59" s="42"/>
      <c r="G59" s="42"/>
    </row>
    <row r="60" spans="1:7" ht="32.25" customHeight="1">
      <c r="A60" s="126" t="s">
        <v>228</v>
      </c>
      <c r="B60" s="126"/>
      <c r="C60" s="126"/>
      <c r="D60" s="126"/>
      <c r="E60" s="126"/>
      <c r="F60" s="20"/>
      <c r="G60" s="20"/>
    </row>
    <row r="61" spans="1:7" ht="16.5" customHeight="1">
      <c r="A61" s="123" t="s">
        <v>229</v>
      </c>
      <c r="B61" s="123"/>
      <c r="C61" s="123"/>
      <c r="D61" s="123"/>
      <c r="E61" s="123"/>
      <c r="F61" s="20"/>
      <c r="G61" s="20"/>
    </row>
    <row r="62" spans="1:7" ht="19.5" customHeight="1">
      <c r="A62" s="123" t="s">
        <v>88</v>
      </c>
      <c r="B62" s="123"/>
      <c r="C62" s="123"/>
      <c r="D62" s="123"/>
      <c r="E62" s="123"/>
      <c r="F62" s="20"/>
      <c r="G62" s="20"/>
    </row>
    <row r="63" spans="1:7" ht="16.5" customHeight="1">
      <c r="A63" s="123" t="s">
        <v>208</v>
      </c>
      <c r="B63" s="123"/>
      <c r="C63" s="123"/>
      <c r="D63" s="123"/>
      <c r="E63" s="123"/>
      <c r="F63" s="20"/>
      <c r="G63" s="20"/>
    </row>
    <row r="64" spans="1:7" ht="16.5" customHeight="1">
      <c r="A64" s="48"/>
      <c r="B64" s="48"/>
      <c r="C64" s="48"/>
      <c r="D64" s="48"/>
      <c r="E64" s="48"/>
      <c r="F64" s="48"/>
      <c r="G64" s="48"/>
    </row>
    <row r="65" ht="15">
      <c r="A65" t="str">
        <f>A37</f>
        <v>FUENTE: Contaduría General de la Provincia y consultas al SIPAF</v>
      </c>
    </row>
    <row r="66" spans="1:2" ht="15">
      <c r="A66" s="3" t="s">
        <v>16</v>
      </c>
      <c r="B66" s="3"/>
    </row>
    <row r="68" spans="1:2" ht="15">
      <c r="A68" s="1" t="s">
        <v>0</v>
      </c>
      <c r="B68" s="1"/>
    </row>
    <row r="69" spans="1:2" ht="15">
      <c r="A69" s="2" t="s">
        <v>84</v>
      </c>
      <c r="B69" s="2"/>
    </row>
    <row r="70" spans="1:2" ht="15">
      <c r="A70" s="2" t="s">
        <v>230</v>
      </c>
      <c r="B70" s="2"/>
    </row>
    <row r="71" spans="1:2" ht="15">
      <c r="A71" s="2" t="s">
        <v>19</v>
      </c>
      <c r="B71" s="2"/>
    </row>
    <row r="72" ht="15">
      <c r="A72" t="s">
        <v>56</v>
      </c>
    </row>
    <row r="73" spans="1:5" ht="38.25">
      <c r="A73" s="5" t="s">
        <v>1</v>
      </c>
      <c r="B73" s="6" t="s">
        <v>205</v>
      </c>
      <c r="C73" s="6" t="s">
        <v>206</v>
      </c>
      <c r="D73" s="6" t="s">
        <v>42</v>
      </c>
      <c r="E73" s="6" t="s">
        <v>86</v>
      </c>
    </row>
    <row r="74" spans="1:5" ht="15">
      <c r="A74" s="11" t="s">
        <v>20</v>
      </c>
      <c r="B74" s="30">
        <v>91413.062</v>
      </c>
      <c r="C74" s="30">
        <f>+C75+C76+C80+C81+C82+C83</f>
        <v>70592.655</v>
      </c>
      <c r="D74" s="30">
        <f>+C74/$C$97*100</f>
        <v>93.1657785521197</v>
      </c>
      <c r="E74" s="30">
        <v>51341.32000000001</v>
      </c>
    </row>
    <row r="75" spans="1:5" ht="15">
      <c r="A75" s="12" t="s">
        <v>21</v>
      </c>
      <c r="B75" s="29">
        <v>40688.899</v>
      </c>
      <c r="C75" s="29">
        <v>31539.218</v>
      </c>
      <c r="D75" s="29">
        <f aca="true" t="shared" si="1" ref="D75:D97">+C75/$C$97*100</f>
        <v>41.624384291751426</v>
      </c>
      <c r="E75" s="29">
        <v>23365.623</v>
      </c>
    </row>
    <row r="76" spans="1:6" ht="15">
      <c r="A76" s="12" t="s">
        <v>22</v>
      </c>
      <c r="B76" s="29">
        <v>12729.483</v>
      </c>
      <c r="C76" s="29">
        <f>SUM(C77:C79)</f>
        <v>9348.593</v>
      </c>
      <c r="D76" s="29">
        <f t="shared" si="1"/>
        <v>12.337954213676996</v>
      </c>
      <c r="E76" s="29">
        <f>SUM(E77:E79)</f>
        <v>7089.71378</v>
      </c>
      <c r="F76" s="41"/>
    </row>
    <row r="77" spans="1:5" ht="15">
      <c r="A77" s="12" t="s">
        <v>23</v>
      </c>
      <c r="B77" s="29">
        <v>2170.32</v>
      </c>
      <c r="C77" s="29">
        <v>1397.565</v>
      </c>
      <c r="D77" s="29">
        <f t="shared" si="1"/>
        <v>1.8444586239488117</v>
      </c>
      <c r="E77" s="29">
        <f>'[4]EAI2015'!$BZ$42/1000</f>
        <v>959.6846780000001</v>
      </c>
    </row>
    <row r="78" spans="1:5" ht="15">
      <c r="A78" s="12" t="s">
        <v>24</v>
      </c>
      <c r="B78" s="29">
        <v>11130.893</v>
      </c>
      <c r="C78" s="29">
        <v>7925.17</v>
      </c>
      <c r="D78" s="29">
        <f t="shared" si="1"/>
        <v>10.459369083198563</v>
      </c>
      <c r="E78" s="29">
        <f>'[4]EAI2015'!$BZ$43/1000</f>
        <v>6112.749769</v>
      </c>
    </row>
    <row r="79" spans="1:5" ht="15">
      <c r="A79" s="12" t="s">
        <v>25</v>
      </c>
      <c r="B79" s="29">
        <v>-571.7299999999996</v>
      </c>
      <c r="C79" s="29">
        <v>25.858</v>
      </c>
      <c r="D79" s="29">
        <f t="shared" si="1"/>
        <v>0.034126506529619995</v>
      </c>
      <c r="E79" s="29">
        <f>'[4]EAI2015'!$BZ$44/1000</f>
        <v>17.279332999999998</v>
      </c>
    </row>
    <row r="80" spans="1:5" ht="15">
      <c r="A80" s="12" t="s">
        <v>26</v>
      </c>
      <c r="B80" s="29">
        <v>172.5</v>
      </c>
      <c r="C80" s="29">
        <v>165.286</v>
      </c>
      <c r="D80" s="29">
        <f t="shared" si="1"/>
        <v>0.21813882582778135</v>
      </c>
      <c r="E80" s="29">
        <v>31.871</v>
      </c>
    </row>
    <row r="81" spans="1:5" ht="15">
      <c r="A81" s="12" t="s">
        <v>27</v>
      </c>
      <c r="B81" s="29">
        <v>16373.954</v>
      </c>
      <c r="C81" s="29">
        <v>13166.052</v>
      </c>
      <c r="D81" s="29">
        <f t="shared" si="1"/>
        <v>17.37610640990472</v>
      </c>
      <c r="E81" s="29">
        <v>9579.108</v>
      </c>
    </row>
    <row r="82" spans="1:5" ht="15">
      <c r="A82" s="12" t="s">
        <v>28</v>
      </c>
      <c r="B82" s="29">
        <v>3681.133</v>
      </c>
      <c r="C82" s="29">
        <v>3196.381</v>
      </c>
      <c r="D82" s="29">
        <f t="shared" si="1"/>
        <v>4.218474633291565</v>
      </c>
      <c r="E82" s="29">
        <v>2314.139</v>
      </c>
    </row>
    <row r="83" spans="1:5" ht="15">
      <c r="A83" s="12" t="s">
        <v>29</v>
      </c>
      <c r="B83" s="29">
        <v>17767.093</v>
      </c>
      <c r="C83" s="29">
        <f>+C84+C85+C88</f>
        <v>13177.125</v>
      </c>
      <c r="D83" s="29">
        <f t="shared" si="1"/>
        <v>17.390720177667216</v>
      </c>
      <c r="E83" s="29">
        <v>8960.865000000002</v>
      </c>
    </row>
    <row r="84" spans="1:5" ht="15">
      <c r="A84" s="12" t="s">
        <v>30</v>
      </c>
      <c r="B84" s="29">
        <v>8089.624</v>
      </c>
      <c r="C84" s="29">
        <v>5917.603</v>
      </c>
      <c r="D84" s="29">
        <f t="shared" si="1"/>
        <v>7.809850623373767</v>
      </c>
      <c r="E84" s="29">
        <v>4230.588</v>
      </c>
    </row>
    <row r="85" spans="1:5" ht="15">
      <c r="A85" s="12" t="s">
        <v>31</v>
      </c>
      <c r="B85" s="29">
        <v>9144.059000000001</v>
      </c>
      <c r="C85" s="29">
        <f>SUM(C86:C87)</f>
        <v>6708.578</v>
      </c>
      <c r="D85" s="29">
        <f t="shared" si="1"/>
        <v>8.853752452682537</v>
      </c>
      <c r="E85" s="29">
        <v>4357.041</v>
      </c>
    </row>
    <row r="86" spans="1:5" ht="15">
      <c r="A86" s="12" t="s">
        <v>198</v>
      </c>
      <c r="B86" s="44">
        <v>8660.449</v>
      </c>
      <c r="C86" s="29">
        <v>6119.908</v>
      </c>
      <c r="D86" s="29">
        <f t="shared" si="1"/>
        <v>8.076845862892476</v>
      </c>
      <c r="E86" s="29">
        <v>3997.702</v>
      </c>
    </row>
    <row r="87" spans="1:7" ht="15">
      <c r="A87" s="12" t="s">
        <v>32</v>
      </c>
      <c r="B87" s="44">
        <v>483.61</v>
      </c>
      <c r="C87" s="29">
        <f>588670/1000</f>
        <v>588.67</v>
      </c>
      <c r="D87" s="29">
        <f t="shared" si="1"/>
        <v>0.7769065897900611</v>
      </c>
      <c r="E87" s="29">
        <v>359.339</v>
      </c>
      <c r="G87" s="41"/>
    </row>
    <row r="88" spans="1:5" ht="15">
      <c r="A88" s="12" t="s">
        <v>33</v>
      </c>
      <c r="B88" s="44">
        <v>533.4099999999999</v>
      </c>
      <c r="C88" s="29">
        <f>550944/1000</f>
        <v>550.944</v>
      </c>
      <c r="D88" s="29">
        <f t="shared" si="1"/>
        <v>0.7271171016109117</v>
      </c>
      <c r="E88" s="29">
        <v>373.236</v>
      </c>
    </row>
    <row r="89" spans="1:5" ht="15">
      <c r="A89" s="13" t="s">
        <v>34</v>
      </c>
      <c r="B89" s="31">
        <v>11602.785</v>
      </c>
      <c r="C89" s="31">
        <f>+C90+C95+C96</f>
        <v>5178.3588819999995</v>
      </c>
      <c r="D89" s="31">
        <f t="shared" si="1"/>
        <v>6.834221447880296</v>
      </c>
      <c r="E89" s="31">
        <v>4223.722</v>
      </c>
    </row>
    <row r="90" spans="1:6" ht="15">
      <c r="A90" s="12" t="s">
        <v>35</v>
      </c>
      <c r="B90" s="29">
        <v>8175.071</v>
      </c>
      <c r="C90" s="29">
        <f>SUM(C91:C94)</f>
        <v>3668.817882</v>
      </c>
      <c r="D90" s="29">
        <f t="shared" si="1"/>
        <v>4.8419807180006025</v>
      </c>
      <c r="E90" s="29">
        <f>SUM(E91:E94)</f>
        <v>2713.5176549999996</v>
      </c>
      <c r="F90" s="119"/>
    </row>
    <row r="91" spans="1:6" ht="15">
      <c r="A91" s="12" t="s">
        <v>36</v>
      </c>
      <c r="B91" s="29">
        <v>137.7</v>
      </c>
      <c r="C91" s="29">
        <f>'[3]EAI2016'!$BZ$63/1000</f>
        <v>32.661353</v>
      </c>
      <c r="D91" s="29">
        <f t="shared" si="1"/>
        <v>0.0431053397950624</v>
      </c>
      <c r="E91" s="29">
        <f>'[4]EAI2015'!$BZ$63/1000</f>
        <v>22.739398</v>
      </c>
      <c r="F91" s="118"/>
    </row>
    <row r="92" spans="1:6" ht="15">
      <c r="A92" s="12" t="s">
        <v>37</v>
      </c>
      <c r="B92" s="29">
        <v>6075.93</v>
      </c>
      <c r="C92" s="29">
        <f>'[3]EAI2016'!$BZ$64/1000</f>
        <v>2604.9217289999997</v>
      </c>
      <c r="D92" s="29">
        <f t="shared" si="1"/>
        <v>3.4378868587619884</v>
      </c>
      <c r="E92" s="29">
        <f>'[4]EAI2015'!$BZ$64/1000</f>
        <v>1848.4983789999997</v>
      </c>
      <c r="F92" s="118"/>
    </row>
    <row r="93" spans="1:6" ht="15">
      <c r="A93" s="12" t="s">
        <v>38</v>
      </c>
      <c r="B93" s="29">
        <v>960.701</v>
      </c>
      <c r="C93" s="29">
        <f>'[3]EAI2016'!$BZ$65/1000</f>
        <v>385.01782000000003</v>
      </c>
      <c r="D93" s="29">
        <f t="shared" si="1"/>
        <v>0.5081333880520557</v>
      </c>
      <c r="E93" s="29">
        <f>'[4]EAI2015'!$BZ$65/1000</f>
        <v>398.545679</v>
      </c>
      <c r="F93" s="118"/>
    </row>
    <row r="94" spans="1:6" ht="15">
      <c r="A94" s="12" t="s">
        <v>25</v>
      </c>
      <c r="B94" s="29">
        <v>1000.7399999999998</v>
      </c>
      <c r="C94" s="29">
        <f>'[3]EAI2016'!$BZ$66/1000</f>
        <v>646.21698</v>
      </c>
      <c r="D94" s="29">
        <f t="shared" si="1"/>
        <v>0.8528551313914964</v>
      </c>
      <c r="E94" s="29">
        <f>'[4]EAI2015'!$BZ$66/1000</f>
        <v>443.734199</v>
      </c>
      <c r="F94" s="118"/>
    </row>
    <row r="95" spans="1:6" ht="15">
      <c r="A95" s="12" t="s">
        <v>39</v>
      </c>
      <c r="B95" s="29">
        <v>3044.935</v>
      </c>
      <c r="C95" s="29">
        <v>1433.474</v>
      </c>
      <c r="D95" s="29">
        <f t="shared" si="1"/>
        <v>1.8918500974955714</v>
      </c>
      <c r="E95" s="29">
        <v>1377.462</v>
      </c>
      <c r="F95" s="120"/>
    </row>
    <row r="96" spans="1:5" ht="15">
      <c r="A96" s="12" t="s">
        <v>40</v>
      </c>
      <c r="B96" s="29">
        <v>382.779</v>
      </c>
      <c r="C96" s="29">
        <v>76.067</v>
      </c>
      <c r="D96" s="29">
        <f t="shared" si="1"/>
        <v>0.10039063238412112</v>
      </c>
      <c r="E96" s="29">
        <v>132.742</v>
      </c>
    </row>
    <row r="97" spans="1:5" ht="15">
      <c r="A97" s="14" t="s">
        <v>41</v>
      </c>
      <c r="B97" s="32">
        <v>103015.84700000001</v>
      </c>
      <c r="C97" s="32">
        <f>+C89+C74</f>
        <v>75771.013882</v>
      </c>
      <c r="D97" s="32">
        <f t="shared" si="1"/>
        <v>100</v>
      </c>
      <c r="E97" s="32">
        <v>55565.04200000001</v>
      </c>
    </row>
    <row r="98" spans="1:5" ht="28.5" customHeight="1">
      <c r="A98" s="124" t="s">
        <v>14</v>
      </c>
      <c r="B98" s="124"/>
      <c r="C98" s="124"/>
      <c r="D98" s="124"/>
      <c r="E98" s="124"/>
    </row>
    <row r="99" spans="1:5" ht="30" customHeight="1">
      <c r="A99" s="126" t="s">
        <v>231</v>
      </c>
      <c r="B99" s="126"/>
      <c r="C99" s="126"/>
      <c r="D99" s="126"/>
      <c r="E99" s="126"/>
    </row>
    <row r="100" spans="1:5" ht="15">
      <c r="A100" s="123" t="s">
        <v>232</v>
      </c>
      <c r="B100" s="123"/>
      <c r="C100" s="123"/>
      <c r="D100" s="123"/>
      <c r="E100" s="123"/>
    </row>
    <row r="101" spans="1:5" ht="15">
      <c r="A101" s="123" t="s">
        <v>197</v>
      </c>
      <c r="B101" s="123"/>
      <c r="C101" s="123"/>
      <c r="D101" s="123"/>
      <c r="E101" s="123"/>
    </row>
    <row r="102" spans="1:5" ht="15">
      <c r="A102" s="123" t="s">
        <v>208</v>
      </c>
      <c r="B102" s="123"/>
      <c r="C102" s="123"/>
      <c r="D102" s="123"/>
      <c r="E102" s="123"/>
    </row>
    <row r="103" spans="1:5" ht="15">
      <c r="A103" s="123"/>
      <c r="B103" s="123"/>
      <c r="C103" s="123"/>
      <c r="D103" s="123"/>
      <c r="E103" s="123"/>
    </row>
    <row r="104" ht="15">
      <c r="A104" t="str">
        <f>A37</f>
        <v>FUENTE: Contaduría General de la Provincia y consultas al SIPAF</v>
      </c>
    </row>
    <row r="105" spans="1:2" ht="15">
      <c r="A105" s="3" t="s">
        <v>16</v>
      </c>
      <c r="B105" s="3"/>
    </row>
    <row r="106" spans="1:2" ht="15">
      <c r="A106" s="3"/>
      <c r="B106" s="3"/>
    </row>
    <row r="107" spans="1:3" ht="15">
      <c r="A107" s="1" t="s">
        <v>0</v>
      </c>
      <c r="B107" s="3"/>
      <c r="C107" s="41"/>
    </row>
    <row r="108" ht="15">
      <c r="A108" s="2" t="s">
        <v>92</v>
      </c>
    </row>
    <row r="109" spans="1:2" ht="15">
      <c r="A109" s="2" t="s">
        <v>87</v>
      </c>
      <c r="B109" s="2"/>
    </row>
    <row r="110" ht="15">
      <c r="A110" t="s">
        <v>56</v>
      </c>
    </row>
    <row r="111" spans="1:5" ht="38.25">
      <c r="A111" s="5" t="s">
        <v>1</v>
      </c>
      <c r="B111" s="6" t="s">
        <v>205</v>
      </c>
      <c r="C111" s="6" t="s">
        <v>206</v>
      </c>
      <c r="D111" s="6" t="s">
        <v>42</v>
      </c>
      <c r="E111" s="6" t="s">
        <v>86</v>
      </c>
    </row>
    <row r="112" spans="1:5" ht="15">
      <c r="A112" s="15"/>
      <c r="B112" s="15"/>
      <c r="C112" s="8"/>
      <c r="D112" s="8"/>
      <c r="E112" s="8"/>
    </row>
    <row r="113" spans="1:5" ht="15">
      <c r="A113" s="16" t="s">
        <v>43</v>
      </c>
      <c r="B113" s="39">
        <v>19111.911</v>
      </c>
      <c r="C113" s="29">
        <v>14165.942</v>
      </c>
      <c r="D113" s="29">
        <f>+C113/$C$125*100</f>
        <v>17.336529781847158</v>
      </c>
      <c r="E113" s="29">
        <v>10271.939</v>
      </c>
    </row>
    <row r="114" spans="1:5" ht="15">
      <c r="A114" s="17"/>
      <c r="B114" s="40"/>
      <c r="C114" s="29"/>
      <c r="D114" s="29"/>
      <c r="E114" s="29"/>
    </row>
    <row r="115" spans="1:5" ht="15">
      <c r="A115" s="16" t="s">
        <v>44</v>
      </c>
      <c r="B115" s="39">
        <v>10770.459</v>
      </c>
      <c r="C115" s="29">
        <v>7529.209</v>
      </c>
      <c r="D115" s="29">
        <f>+C115/$C$125*100</f>
        <v>9.214378829325412</v>
      </c>
      <c r="E115" s="29">
        <v>5535.871</v>
      </c>
    </row>
    <row r="116" spans="1:5" ht="15">
      <c r="A116" s="17"/>
      <c r="B116" s="40"/>
      <c r="C116" s="29"/>
      <c r="D116" s="29"/>
      <c r="E116" s="29"/>
    </row>
    <row r="117" spans="1:5" ht="15">
      <c r="A117" s="16" t="s">
        <v>45</v>
      </c>
      <c r="B117" s="39">
        <v>62270.801999999996</v>
      </c>
      <c r="C117" s="29">
        <v>46514.46</v>
      </c>
      <c r="D117" s="29">
        <f>+C117/$C$125*100</f>
        <v>56.92521690943945</v>
      </c>
      <c r="E117" s="29">
        <v>34590.761</v>
      </c>
    </row>
    <row r="118" spans="1:5" ht="15">
      <c r="A118" s="17"/>
      <c r="B118" s="40"/>
      <c r="C118" s="29"/>
      <c r="D118" s="29"/>
      <c r="E118" s="29"/>
    </row>
    <row r="119" spans="1:5" ht="15">
      <c r="A119" s="16" t="s">
        <v>46</v>
      </c>
      <c r="B119" s="39">
        <v>10640.08</v>
      </c>
      <c r="C119" s="29">
        <v>7393.37</v>
      </c>
      <c r="D119" s="29">
        <f>+C119/$C$125*100</f>
        <v>9.048136664205977</v>
      </c>
      <c r="E119" s="29">
        <v>5115.396</v>
      </c>
    </row>
    <row r="120" spans="1:5" ht="15">
      <c r="A120" s="17"/>
      <c r="B120" s="40"/>
      <c r="C120" s="29"/>
      <c r="D120" s="29"/>
      <c r="E120" s="29"/>
    </row>
    <row r="121" spans="1:5" ht="15">
      <c r="A121" s="16" t="s">
        <v>47</v>
      </c>
      <c r="B121" s="29">
        <v>222.59199999999998</v>
      </c>
      <c r="C121" s="29">
        <v>168.035</v>
      </c>
      <c r="D121" s="29">
        <f>+C121/$C$125*100</f>
        <v>0.20564419802740175</v>
      </c>
      <c r="E121" s="29">
        <v>51.076</v>
      </c>
    </row>
    <row r="122" spans="1:5" ht="15">
      <c r="A122" s="17"/>
      <c r="B122" s="29"/>
      <c r="C122" s="29"/>
      <c r="D122" s="29"/>
      <c r="E122" s="29"/>
    </row>
    <row r="123" spans="1:5" ht="15">
      <c r="A123" s="16" t="s">
        <v>82</v>
      </c>
      <c r="B123" s="29">
        <v>8728.021999999999</v>
      </c>
      <c r="C123" s="29">
        <v>5940.504</v>
      </c>
      <c r="D123" s="29">
        <f>+C123/$C$125*100</f>
        <v>7.270093617154593</v>
      </c>
      <c r="E123" s="29">
        <v>3956.716</v>
      </c>
    </row>
    <row r="124" spans="1:5" ht="15">
      <c r="A124" s="46"/>
      <c r="B124" s="47"/>
      <c r="C124" s="47"/>
      <c r="D124" s="47"/>
      <c r="E124" s="47"/>
    </row>
    <row r="125" spans="1:5" ht="15">
      <c r="A125" s="18" t="s">
        <v>48</v>
      </c>
      <c r="B125" s="19">
        <v>111743.866</v>
      </c>
      <c r="C125" s="19">
        <f>SUM(C113:C123)</f>
        <v>81711.52</v>
      </c>
      <c r="D125" s="19">
        <f>+C125/$C$125*100</f>
        <v>100</v>
      </c>
      <c r="E125" s="19">
        <v>59521.759</v>
      </c>
    </row>
    <row r="126" spans="1:5" ht="32.25" customHeight="1">
      <c r="A126" s="125" t="s">
        <v>14</v>
      </c>
      <c r="B126" s="125"/>
      <c r="C126" s="125"/>
      <c r="D126" s="125"/>
      <c r="E126" s="125"/>
    </row>
    <row r="127" spans="1:5" ht="29.25" customHeight="1">
      <c r="A127" s="123" t="s">
        <v>231</v>
      </c>
      <c r="B127" s="123"/>
      <c r="C127" s="123"/>
      <c r="D127" s="123"/>
      <c r="E127" s="123"/>
    </row>
    <row r="128" spans="1:5" ht="18.75" customHeight="1">
      <c r="A128" s="123" t="s">
        <v>232</v>
      </c>
      <c r="B128" s="123"/>
      <c r="C128" s="123"/>
      <c r="D128" s="123"/>
      <c r="E128" s="123"/>
    </row>
    <row r="129" spans="1:5" ht="19.5" customHeight="1">
      <c r="A129" s="123" t="s">
        <v>88</v>
      </c>
      <c r="B129" s="123"/>
      <c r="C129" s="123"/>
      <c r="D129" s="123"/>
      <c r="E129" s="123"/>
    </row>
    <row r="130" spans="1:5" ht="15">
      <c r="A130" s="123" t="s">
        <v>208</v>
      </c>
      <c r="B130" s="123"/>
      <c r="C130" s="123"/>
      <c r="D130" s="123"/>
      <c r="E130" s="123"/>
    </row>
    <row r="131" spans="1:5" ht="15">
      <c r="A131" s="50"/>
      <c r="B131" s="50"/>
      <c r="C131" s="50"/>
      <c r="D131" s="50"/>
      <c r="E131" s="50"/>
    </row>
    <row r="132" ht="15">
      <c r="A132" t="str">
        <f>A37</f>
        <v>FUENTE: Contaduría General de la Provincia y consultas al SIPAF</v>
      </c>
    </row>
    <row r="133" spans="1:2" ht="15">
      <c r="A133" s="3" t="s">
        <v>16</v>
      </c>
      <c r="B133" s="3"/>
    </row>
  </sheetData>
  <sheetProtection/>
  <mergeCells count="21">
    <mergeCell ref="A60:E60"/>
    <mergeCell ref="A35:E35"/>
    <mergeCell ref="A126:E126"/>
    <mergeCell ref="A63:E63"/>
    <mergeCell ref="A61:E61"/>
    <mergeCell ref="A130:E130"/>
    <mergeCell ref="A98:E98"/>
    <mergeCell ref="A99:E99"/>
    <mergeCell ref="A100:E100"/>
    <mergeCell ref="A101:E101"/>
    <mergeCell ref="A62:E62"/>
    <mergeCell ref="A129:E129"/>
    <mergeCell ref="A128:E128"/>
    <mergeCell ref="A102:E102"/>
    <mergeCell ref="A127:E127"/>
    <mergeCell ref="A103:E103"/>
    <mergeCell ref="A31:E31"/>
    <mergeCell ref="A59:E59"/>
    <mergeCell ref="A34:E34"/>
    <mergeCell ref="A32:E32"/>
    <mergeCell ref="A33:E33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D18" sqref="D18"/>
    </sheetView>
  </sheetViews>
  <sheetFormatPr defaultColWidth="11.421875" defaultRowHeight="15"/>
  <cols>
    <col min="1" max="1" width="35.28125" style="0" customWidth="1"/>
    <col min="2" max="2" width="17.57421875" style="0" customWidth="1"/>
    <col min="3" max="3" width="20.140625" style="0" customWidth="1"/>
    <col min="4" max="4" width="16.00390625" style="0" customWidth="1"/>
  </cols>
  <sheetData>
    <row r="2" spans="1:2" ht="15">
      <c r="A2" s="1" t="s">
        <v>0</v>
      </c>
      <c r="B2" s="1"/>
    </row>
    <row r="3" spans="1:2" ht="15">
      <c r="A3" s="2" t="s">
        <v>18</v>
      </c>
      <c r="B3" s="2"/>
    </row>
    <row r="4" spans="1:2" ht="15">
      <c r="A4" s="2" t="s">
        <v>49</v>
      </c>
      <c r="B4" s="2"/>
    </row>
    <row r="5" ht="15">
      <c r="A5" t="s">
        <v>56</v>
      </c>
    </row>
    <row r="6" spans="1:4" ht="25.5">
      <c r="A6" s="5" t="s">
        <v>1</v>
      </c>
      <c r="B6" s="6" t="s">
        <v>209</v>
      </c>
      <c r="C6" s="6" t="s">
        <v>55</v>
      </c>
      <c r="D6" s="6" t="s">
        <v>81</v>
      </c>
    </row>
    <row r="7" spans="1:4" ht="16.5" customHeight="1">
      <c r="A7" s="4" t="s">
        <v>50</v>
      </c>
      <c r="B7" s="29">
        <v>911.23</v>
      </c>
      <c r="C7" s="29">
        <f aca="true" t="shared" si="0" ref="C7:C13">+B7/$B$13*100</f>
        <v>11.027190901915034</v>
      </c>
      <c r="D7" s="29">
        <v>634.59</v>
      </c>
    </row>
    <row r="8" spans="1:4" ht="16.5" customHeight="1">
      <c r="A8" s="4" t="s">
        <v>51</v>
      </c>
      <c r="B8" s="29">
        <v>1521.6</v>
      </c>
      <c r="C8" s="29">
        <f t="shared" si="0"/>
        <v>18.413543975016093</v>
      </c>
      <c r="D8" s="29">
        <v>1095.892</v>
      </c>
    </row>
    <row r="9" spans="1:4" ht="16.5" customHeight="1">
      <c r="A9" s="4" t="s">
        <v>52</v>
      </c>
      <c r="B9" s="29">
        <v>1943.58</v>
      </c>
      <c r="C9" s="29">
        <f t="shared" si="0"/>
        <v>23.520107649159947</v>
      </c>
      <c r="D9" s="29">
        <v>1357.811</v>
      </c>
    </row>
    <row r="10" spans="1:4" ht="16.5" customHeight="1">
      <c r="A10" s="4" t="s">
        <v>53</v>
      </c>
      <c r="B10" s="29">
        <v>3265.1</v>
      </c>
      <c r="C10" s="29">
        <f t="shared" si="0"/>
        <v>39.5123964463887</v>
      </c>
      <c r="D10" s="29">
        <v>2005.299</v>
      </c>
    </row>
    <row r="11" spans="1:4" ht="16.5" customHeight="1">
      <c r="A11" s="4" t="s">
        <v>193</v>
      </c>
      <c r="B11" s="29">
        <f>154.05+25.68+46.5</f>
        <v>226.23000000000002</v>
      </c>
      <c r="C11" s="29">
        <f t="shared" si="0"/>
        <v>2.7377077112696444</v>
      </c>
      <c r="D11" s="29"/>
    </row>
    <row r="12" spans="1:4" ht="16.5" customHeight="1">
      <c r="A12" s="4" t="s">
        <v>54</v>
      </c>
      <c r="B12" s="29">
        <f>('[1]Total devengado'!$O$384+'[2]Total devengado'!$B$404+'[2]Total devengado'!$C$404+'[2]Total devengado'!$D$404+'[2]Total devengado'!$E$404)/1000000</f>
        <v>395.742586864</v>
      </c>
      <c r="C12" s="29">
        <f t="shared" si="0"/>
        <v>4.789053316250584</v>
      </c>
      <c r="D12" s="29">
        <v>309.91999999999996</v>
      </c>
    </row>
    <row r="13" spans="1:4" ht="15">
      <c r="A13" s="18" t="s">
        <v>48</v>
      </c>
      <c r="B13" s="19">
        <f>SUM(B7:B12)</f>
        <v>8263.482586864</v>
      </c>
      <c r="C13" s="19">
        <f t="shared" si="0"/>
        <v>100</v>
      </c>
      <c r="D13" s="19">
        <v>5403.512</v>
      </c>
    </row>
    <row r="14" ht="15">
      <c r="A14" t="s">
        <v>233</v>
      </c>
    </row>
    <row r="15" ht="15">
      <c r="A15" t="s">
        <v>234</v>
      </c>
    </row>
    <row r="16" ht="15">
      <c r="A16" t="s">
        <v>194</v>
      </c>
    </row>
    <row r="18" ht="15">
      <c r="A18" t="s">
        <v>195</v>
      </c>
    </row>
    <row r="19" ht="15">
      <c r="A19" s="3" t="s">
        <v>58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zoomScalePageLayoutView="0" workbookViewId="0" topLeftCell="A1">
      <selection activeCell="B14" sqref="B14"/>
    </sheetView>
  </sheetViews>
  <sheetFormatPr defaultColWidth="11.421875" defaultRowHeight="15"/>
  <cols>
    <col min="1" max="1" width="5.7109375" style="0" customWidth="1"/>
    <col min="2" max="2" width="54.57421875" style="0" customWidth="1"/>
    <col min="3" max="3" width="22.57421875" style="0" customWidth="1"/>
    <col min="4" max="4" width="23.8515625" style="0" customWidth="1"/>
    <col min="5" max="5" width="20.7109375" style="0" customWidth="1"/>
    <col min="6" max="7" width="21.7109375" style="0" customWidth="1"/>
    <col min="8" max="8" width="18.7109375" style="0" customWidth="1"/>
    <col min="9" max="9" width="16.7109375" style="0" customWidth="1"/>
  </cols>
  <sheetData>
    <row r="1" spans="1:6" ht="15" customHeight="1">
      <c r="A1" s="51"/>
      <c r="B1" s="51"/>
      <c r="C1" s="51"/>
      <c r="D1" s="51"/>
      <c r="E1" s="51"/>
      <c r="F1" s="51"/>
    </row>
    <row r="2" spans="1:6" ht="18.75">
      <c r="A2" s="52" t="s">
        <v>0</v>
      </c>
      <c r="B2" s="51"/>
      <c r="C2" s="51"/>
      <c r="D2" s="51"/>
      <c r="E2" s="51"/>
      <c r="F2" s="51"/>
    </row>
    <row r="3" spans="1:6" ht="15">
      <c r="A3" s="49" t="s">
        <v>59</v>
      </c>
      <c r="B3" s="53"/>
      <c r="C3" s="53"/>
      <c r="D3" s="53"/>
      <c r="E3" s="53"/>
      <c r="F3" s="53"/>
    </row>
    <row r="4" spans="1:6" ht="15.75" customHeight="1">
      <c r="A4" s="49" t="s">
        <v>235</v>
      </c>
      <c r="B4" s="49"/>
      <c r="C4" s="49"/>
      <c r="D4" s="54"/>
      <c r="E4" s="54"/>
      <c r="F4" s="54"/>
    </row>
    <row r="5" spans="1:6" ht="15.75" thickBot="1">
      <c r="A5" s="55" t="s">
        <v>93</v>
      </c>
      <c r="B5" s="56"/>
      <c r="C5" s="56"/>
      <c r="D5" s="56"/>
      <c r="E5" s="56"/>
      <c r="F5" s="56"/>
    </row>
    <row r="6" spans="1:6" ht="15.75" thickTop="1">
      <c r="A6" s="57"/>
      <c r="B6" s="58"/>
      <c r="C6" s="57"/>
      <c r="D6" s="59"/>
      <c r="E6" s="57"/>
      <c r="F6" s="60"/>
    </row>
    <row r="7" spans="1:6" ht="15">
      <c r="A7" s="61"/>
      <c r="B7" s="62" t="s">
        <v>1</v>
      </c>
      <c r="C7" s="63" t="s">
        <v>94</v>
      </c>
      <c r="D7" s="63" t="s">
        <v>95</v>
      </c>
      <c r="E7" s="64" t="s">
        <v>96</v>
      </c>
      <c r="F7" s="65" t="s">
        <v>48</v>
      </c>
    </row>
    <row r="8" spans="1:6" ht="15">
      <c r="A8" s="61"/>
      <c r="B8" s="62"/>
      <c r="C8" s="63" t="s">
        <v>97</v>
      </c>
      <c r="D8" s="63" t="s">
        <v>98</v>
      </c>
      <c r="E8" s="64" t="s">
        <v>99</v>
      </c>
      <c r="F8" s="65"/>
    </row>
    <row r="9" spans="1:6" ht="15.75" thickBot="1">
      <c r="A9" s="66"/>
      <c r="B9" s="67"/>
      <c r="C9" s="66"/>
      <c r="D9" s="66"/>
      <c r="E9" s="66"/>
      <c r="F9" s="68"/>
    </row>
    <row r="10" spans="1:6" ht="15.75" thickTop="1">
      <c r="A10" s="61"/>
      <c r="B10" s="69"/>
      <c r="C10" s="69"/>
      <c r="D10" s="69" t="s">
        <v>85</v>
      </c>
      <c r="E10" s="69"/>
      <c r="F10" s="84"/>
    </row>
    <row r="11" spans="1:6" ht="15">
      <c r="A11" s="85" t="s">
        <v>100</v>
      </c>
      <c r="B11" s="86" t="s">
        <v>101</v>
      </c>
      <c r="C11" s="71">
        <f>SUM(C12:C15)</f>
        <v>55917249124.05</v>
      </c>
      <c r="D11" s="71">
        <f>SUM(D12:D15)</f>
        <v>5788116092.719999</v>
      </c>
      <c r="E11" s="71">
        <f>SUM(E12:E15)</f>
        <v>13439907340.49</v>
      </c>
      <c r="F11" s="87">
        <f aca="true" t="shared" si="0" ref="F11:F20">SUM(C11:E11)</f>
        <v>75145272557.26001</v>
      </c>
    </row>
    <row r="12" spans="1:6" s="79" customFormat="1" ht="15">
      <c r="A12" s="88"/>
      <c r="B12" s="89" t="s">
        <v>102</v>
      </c>
      <c r="C12" s="90">
        <v>52622537630.23</v>
      </c>
      <c r="D12" s="90">
        <v>587677765.3</v>
      </c>
      <c r="E12" s="90">
        <v>430756646.46</v>
      </c>
      <c r="F12" s="91">
        <f t="shared" si="0"/>
        <v>53640972041.990005</v>
      </c>
    </row>
    <row r="13" spans="1:6" s="79" customFormat="1" ht="15">
      <c r="A13" s="88"/>
      <c r="B13" s="89" t="s">
        <v>103</v>
      </c>
      <c r="C13" s="90">
        <v>4927122.9</v>
      </c>
      <c r="D13" s="90">
        <v>0</v>
      </c>
      <c r="E13" s="90">
        <v>12920031942.69</v>
      </c>
      <c r="F13" s="91">
        <f t="shared" si="0"/>
        <v>12924959065.59</v>
      </c>
    </row>
    <row r="14" spans="1:6" s="79" customFormat="1" ht="15">
      <c r="A14" s="88"/>
      <c r="B14" s="89" t="s">
        <v>104</v>
      </c>
      <c r="C14" s="90">
        <v>390992179.86</v>
      </c>
      <c r="D14" s="90">
        <v>3982316159.69</v>
      </c>
      <c r="E14" s="90">
        <v>8744300.29</v>
      </c>
      <c r="F14" s="91">
        <f t="shared" si="0"/>
        <v>4382052639.84</v>
      </c>
    </row>
    <row r="15" spans="1:6" s="79" customFormat="1" ht="15">
      <c r="A15" s="88"/>
      <c r="B15" s="89" t="s">
        <v>105</v>
      </c>
      <c r="C15" s="90">
        <v>2898792191.06</v>
      </c>
      <c r="D15" s="90">
        <v>1218122167.73</v>
      </c>
      <c r="E15" s="90">
        <v>80374451.05</v>
      </c>
      <c r="F15" s="91">
        <f t="shared" si="0"/>
        <v>4197288809.84</v>
      </c>
    </row>
    <row r="16" spans="1:6" ht="15">
      <c r="A16" s="85" t="s">
        <v>106</v>
      </c>
      <c r="B16" s="86" t="s">
        <v>20</v>
      </c>
      <c r="C16" s="71">
        <f>SUM(C17:C23)</f>
        <v>48535869057.15</v>
      </c>
      <c r="D16" s="71">
        <f>SUM(D17:D23)</f>
        <v>5376727315.38</v>
      </c>
      <c r="E16" s="71">
        <f>SUM(E17:E23)</f>
        <v>15013086135.579998</v>
      </c>
      <c r="F16" s="87">
        <f t="shared" si="0"/>
        <v>68925682508.11</v>
      </c>
    </row>
    <row r="17" spans="1:6" s="79" customFormat="1" ht="15">
      <c r="A17" s="88"/>
      <c r="B17" s="89" t="s">
        <v>107</v>
      </c>
      <c r="C17" s="90">
        <v>30537510008.12</v>
      </c>
      <c r="D17" s="90">
        <v>798241277.25</v>
      </c>
      <c r="E17" s="90">
        <v>203466773.83</v>
      </c>
      <c r="F17" s="91">
        <f t="shared" si="0"/>
        <v>31539218059.2</v>
      </c>
    </row>
    <row r="18" spans="1:6" s="79" customFormat="1" ht="15">
      <c r="A18" s="88"/>
      <c r="B18" s="89" t="s">
        <v>108</v>
      </c>
      <c r="C18" s="90">
        <v>4030408296.74</v>
      </c>
      <c r="D18" s="90">
        <v>1386149736.29</v>
      </c>
      <c r="E18" s="90">
        <v>3932036083.57</v>
      </c>
      <c r="F18" s="91">
        <f t="shared" si="0"/>
        <v>9348594116.6</v>
      </c>
    </row>
    <row r="19" spans="1:6" s="79" customFormat="1" ht="15">
      <c r="A19" s="88"/>
      <c r="B19" s="89" t="s">
        <v>109</v>
      </c>
      <c r="C19" s="90">
        <v>165286349.68</v>
      </c>
      <c r="D19" s="90">
        <v>0</v>
      </c>
      <c r="E19" s="90">
        <v>0</v>
      </c>
      <c r="F19" s="91">
        <f t="shared" si="0"/>
        <v>165286349.68</v>
      </c>
    </row>
    <row r="20" spans="1:6" s="79" customFormat="1" ht="15">
      <c r="A20" s="88"/>
      <c r="B20" s="89" t="s">
        <v>110</v>
      </c>
      <c r="C20" s="117"/>
      <c r="D20" s="92"/>
      <c r="E20" s="92"/>
      <c r="F20" s="93">
        <f t="shared" si="0"/>
        <v>0</v>
      </c>
    </row>
    <row r="21" spans="1:6" s="79" customFormat="1" ht="15">
      <c r="A21" s="88"/>
      <c r="B21" s="89" t="s">
        <v>111</v>
      </c>
      <c r="C21" s="117">
        <v>737243758.49</v>
      </c>
      <c r="D21" s="90">
        <v>0</v>
      </c>
      <c r="E21" s="90">
        <v>10761834158.96</v>
      </c>
      <c r="F21" s="91">
        <f>SUM(C21:E21)</f>
        <v>11499077917.449999</v>
      </c>
    </row>
    <row r="22" spans="1:6" s="79" customFormat="1" ht="15">
      <c r="A22" s="88"/>
      <c r="B22" s="89" t="s">
        <v>112</v>
      </c>
      <c r="C22" s="90">
        <v>0</v>
      </c>
      <c r="D22" s="90">
        <v>3080990958.13</v>
      </c>
      <c r="E22" s="90">
        <v>115389659.22</v>
      </c>
      <c r="F22" s="91">
        <f>SUM(C22:E22)</f>
        <v>3196380617.35</v>
      </c>
    </row>
    <row r="23" spans="1:6" s="79" customFormat="1" ht="15">
      <c r="A23" s="88"/>
      <c r="B23" s="89" t="s">
        <v>113</v>
      </c>
      <c r="C23" s="90">
        <v>13065420644.12</v>
      </c>
      <c r="D23" s="90">
        <v>111345343.71</v>
      </c>
      <c r="E23" s="90">
        <v>359460</v>
      </c>
      <c r="F23" s="91">
        <f>SUM(C23:E23)</f>
        <v>13177125447.83</v>
      </c>
    </row>
    <row r="24" spans="1:6" ht="15">
      <c r="A24" s="85" t="s">
        <v>114</v>
      </c>
      <c r="B24" s="86" t="s">
        <v>115</v>
      </c>
      <c r="C24" s="71"/>
      <c r="D24" s="71"/>
      <c r="E24" s="71"/>
      <c r="F24" s="87"/>
    </row>
    <row r="25" spans="1:6" ht="15">
      <c r="A25" s="85" t="s">
        <v>85</v>
      </c>
      <c r="B25" s="86" t="s">
        <v>116</v>
      </c>
      <c r="C25" s="71">
        <f>+C11-C16</f>
        <v>7381380066.900002</v>
      </c>
      <c r="D25" s="71">
        <f>+D11-D16</f>
        <v>411388777.3399992</v>
      </c>
      <c r="E25" s="71">
        <f>+E11-E16</f>
        <v>-1573178795.0899982</v>
      </c>
      <c r="F25" s="87">
        <f aca="true" t="shared" si="1" ref="F25:F32">SUM(C25:E25)</f>
        <v>6219590049.1500025</v>
      </c>
    </row>
    <row r="26" spans="1:6" ht="15">
      <c r="A26" s="85" t="s">
        <v>117</v>
      </c>
      <c r="B26" s="86" t="s">
        <v>118</v>
      </c>
      <c r="C26" s="94">
        <v>1471982696.93</v>
      </c>
      <c r="D26" s="94">
        <v>218248323.44</v>
      </c>
      <c r="E26" s="94">
        <v>0</v>
      </c>
      <c r="F26" s="87">
        <f t="shared" si="1"/>
        <v>1690231020.3700001</v>
      </c>
    </row>
    <row r="27" spans="1:6" ht="15">
      <c r="A27" s="85" t="s">
        <v>119</v>
      </c>
      <c r="B27" s="86" t="s">
        <v>34</v>
      </c>
      <c r="C27" s="71">
        <f>SUM(C28:C30)</f>
        <v>3228271309.82</v>
      </c>
      <c r="D27" s="71">
        <f>SUM(D28:D30)</f>
        <v>1944709756.37</v>
      </c>
      <c r="E27" s="71">
        <f>SUM(E28:E30)</f>
        <v>5378338.91</v>
      </c>
      <c r="F27" s="87">
        <f t="shared" si="1"/>
        <v>5178359405.1</v>
      </c>
    </row>
    <row r="28" spans="1:6" s="79" customFormat="1" ht="15">
      <c r="A28" s="88"/>
      <c r="B28" s="89" t="s">
        <v>120</v>
      </c>
      <c r="C28" s="90">
        <v>1887066859.76</v>
      </c>
      <c r="D28" s="90">
        <v>1777827550.22</v>
      </c>
      <c r="E28" s="90">
        <v>3923471.88</v>
      </c>
      <c r="F28" s="91">
        <f t="shared" si="1"/>
        <v>3668817881.86</v>
      </c>
    </row>
    <row r="29" spans="1:6" s="79" customFormat="1" ht="15">
      <c r="A29" s="88"/>
      <c r="B29" s="89" t="s">
        <v>121</v>
      </c>
      <c r="C29" s="90">
        <v>1328625277.88</v>
      </c>
      <c r="D29" s="90">
        <v>103393903.33</v>
      </c>
      <c r="E29" s="90">
        <v>1454867.03</v>
      </c>
      <c r="F29" s="91">
        <f t="shared" si="1"/>
        <v>1433474048.24</v>
      </c>
    </row>
    <row r="30" spans="1:6" s="79" customFormat="1" ht="15">
      <c r="A30" s="88"/>
      <c r="B30" s="89" t="s">
        <v>122</v>
      </c>
      <c r="C30" s="90">
        <v>12579172.18</v>
      </c>
      <c r="D30" s="90">
        <v>63488302.82</v>
      </c>
      <c r="E30" s="90">
        <v>0</v>
      </c>
      <c r="F30" s="91">
        <f t="shared" si="1"/>
        <v>76067475</v>
      </c>
    </row>
    <row r="31" spans="1:6" ht="15">
      <c r="A31" s="85" t="s">
        <v>123</v>
      </c>
      <c r="B31" s="86" t="s">
        <v>124</v>
      </c>
      <c r="C31" s="71">
        <f>+C11+C26</f>
        <v>57389231820.98</v>
      </c>
      <c r="D31" s="71">
        <f>+D11+D26</f>
        <v>6006364416.159999</v>
      </c>
      <c r="E31" s="71">
        <f>+E11+E26</f>
        <v>13439907340.49</v>
      </c>
      <c r="F31" s="87">
        <f t="shared" si="1"/>
        <v>76835503577.63</v>
      </c>
    </row>
    <row r="32" spans="1:6" ht="15">
      <c r="A32" s="85" t="s">
        <v>125</v>
      </c>
      <c r="B32" s="86" t="s">
        <v>126</v>
      </c>
      <c r="C32" s="71">
        <f>+C16+C27</f>
        <v>51764140366.97</v>
      </c>
      <c r="D32" s="71">
        <f>+D16+D27</f>
        <v>7321437071.75</v>
      </c>
      <c r="E32" s="71">
        <f>+E16+E27</f>
        <v>15018464474.489998</v>
      </c>
      <c r="F32" s="87">
        <f t="shared" si="1"/>
        <v>74104041913.20999</v>
      </c>
    </row>
    <row r="33" spans="1:6" ht="15">
      <c r="A33" s="85" t="s">
        <v>127</v>
      </c>
      <c r="B33" s="86" t="s">
        <v>128</v>
      </c>
      <c r="C33" s="71"/>
      <c r="D33" s="71"/>
      <c r="E33" s="71"/>
      <c r="F33" s="87"/>
    </row>
    <row r="34" spans="1:6" ht="15">
      <c r="A34" s="85"/>
      <c r="B34" s="86" t="s">
        <v>129</v>
      </c>
      <c r="C34" s="71"/>
      <c r="D34" s="71"/>
      <c r="E34" s="71"/>
      <c r="F34" s="87"/>
    </row>
    <row r="35" spans="1:9" ht="15">
      <c r="A35" s="85"/>
      <c r="B35" s="86" t="s">
        <v>130</v>
      </c>
      <c r="C35" s="71">
        <f>+C31-C32</f>
        <v>5625091454.010002</v>
      </c>
      <c r="D35" s="71">
        <f>+D31-D32</f>
        <v>-1315072655.590001</v>
      </c>
      <c r="E35" s="71">
        <f>+E31-E32</f>
        <v>-1578557133.999998</v>
      </c>
      <c r="F35" s="87">
        <f>SUM(C35:E35)</f>
        <v>2731461664.420003</v>
      </c>
      <c r="I35" s="73"/>
    </row>
    <row r="36" spans="1:9" ht="15">
      <c r="A36" s="85" t="s">
        <v>131</v>
      </c>
      <c r="B36" s="86" t="s">
        <v>132</v>
      </c>
      <c r="C36" s="72"/>
      <c r="D36" s="72"/>
      <c r="E36" s="95"/>
      <c r="F36" s="96"/>
      <c r="I36" s="73"/>
    </row>
    <row r="37" spans="1:9" ht="15">
      <c r="A37" s="85"/>
      <c r="B37" s="86" t="s">
        <v>133</v>
      </c>
      <c r="C37" s="72"/>
      <c r="D37" s="72"/>
      <c r="E37" s="71">
        <v>1666974244.86</v>
      </c>
      <c r="F37" s="87">
        <f>SUM(C37:E37)</f>
        <v>1666974244.86</v>
      </c>
      <c r="I37" s="73"/>
    </row>
    <row r="38" spans="1:9" ht="15">
      <c r="A38" s="85" t="s">
        <v>134</v>
      </c>
      <c r="B38" s="86" t="s">
        <v>135</v>
      </c>
      <c r="C38" s="72"/>
      <c r="D38" s="72"/>
      <c r="E38" s="72"/>
      <c r="F38" s="97"/>
      <c r="I38" s="73"/>
    </row>
    <row r="39" spans="1:9" ht="15">
      <c r="A39" s="85"/>
      <c r="B39" s="86" t="s">
        <v>129</v>
      </c>
      <c r="C39" s="72"/>
      <c r="D39" s="72"/>
      <c r="E39" s="72"/>
      <c r="F39" s="97"/>
      <c r="I39" s="73"/>
    </row>
    <row r="40" spans="1:9" ht="15">
      <c r="A40" s="85"/>
      <c r="B40" s="86" t="s">
        <v>136</v>
      </c>
      <c r="C40" s="71">
        <f>+C35-C36</f>
        <v>5625091454.010002</v>
      </c>
      <c r="D40" s="71">
        <f>+D35-D36</f>
        <v>-1315072655.590001</v>
      </c>
      <c r="E40" s="71">
        <f>+E35-E37</f>
        <v>-3245531378.8599977</v>
      </c>
      <c r="F40" s="87">
        <f aca="true" t="shared" si="2" ref="F40:F65">SUM(C40:E40)</f>
        <v>1064487419.5600033</v>
      </c>
      <c r="I40" s="73"/>
    </row>
    <row r="41" spans="1:9" s="2" customFormat="1" ht="15">
      <c r="A41" s="98" t="s">
        <v>137</v>
      </c>
      <c r="B41" s="86" t="s">
        <v>138</v>
      </c>
      <c r="C41" s="94">
        <v>546985192.41</v>
      </c>
      <c r="D41" s="94">
        <v>1805908483.18</v>
      </c>
      <c r="E41" s="94">
        <v>1448534441.9</v>
      </c>
      <c r="F41" s="87">
        <f t="shared" si="2"/>
        <v>3801428117.4900002</v>
      </c>
      <c r="I41" s="82"/>
    </row>
    <row r="42" spans="1:9" s="2" customFormat="1" ht="15">
      <c r="A42" s="98" t="s">
        <v>139</v>
      </c>
      <c r="B42" s="86" t="s">
        <v>140</v>
      </c>
      <c r="C42" s="94">
        <v>3852041383.49</v>
      </c>
      <c r="D42" s="94">
        <v>631126141.55</v>
      </c>
      <c r="E42" s="94">
        <v>0</v>
      </c>
      <c r="F42" s="87">
        <f t="shared" si="2"/>
        <v>4483167525.04</v>
      </c>
      <c r="H42" s="83"/>
      <c r="I42" s="82"/>
    </row>
    <row r="43" spans="1:9" ht="15">
      <c r="A43" s="98" t="s">
        <v>141</v>
      </c>
      <c r="B43" s="86" t="s">
        <v>142</v>
      </c>
      <c r="C43" s="71">
        <f>C40+C41-C42</f>
        <v>2320035262.930002</v>
      </c>
      <c r="D43" s="71">
        <f>D40+D41-D42</f>
        <v>-140290313.960001</v>
      </c>
      <c r="E43" s="71">
        <f>E40+E41-E42</f>
        <v>-1796996936.9599977</v>
      </c>
      <c r="F43" s="87">
        <f t="shared" si="2"/>
        <v>382748012.01000357</v>
      </c>
      <c r="I43" s="73"/>
    </row>
    <row r="44" spans="1:6" ht="15">
      <c r="A44" s="85" t="s">
        <v>143</v>
      </c>
      <c r="B44" s="76" t="s">
        <v>144</v>
      </c>
      <c r="C44" s="74">
        <f>+C45+C56+C66</f>
        <v>9253318481.529999</v>
      </c>
      <c r="D44" s="74">
        <f>+D45+D56+D66</f>
        <v>1293899030.1799998</v>
      </c>
      <c r="E44" s="74">
        <f>+E45+E56+E66</f>
        <v>2172470170.5</v>
      </c>
      <c r="F44" s="99">
        <f t="shared" si="2"/>
        <v>12719687682.21</v>
      </c>
    </row>
    <row r="45" spans="1:6" s="2" customFormat="1" ht="15">
      <c r="A45" s="98"/>
      <c r="B45" s="76" t="s">
        <v>145</v>
      </c>
      <c r="C45" s="74">
        <f>+C46+C47+C48+C49+C55</f>
        <v>575140899.63</v>
      </c>
      <c r="D45" s="74">
        <f>+D46+D47+D48+D49+D55</f>
        <v>332640104.78</v>
      </c>
      <c r="E45" s="74">
        <f>+E46+E47+E48+E49+E55</f>
        <v>94892188.91</v>
      </c>
      <c r="F45" s="99">
        <f t="shared" si="2"/>
        <v>1002673193.3199999</v>
      </c>
    </row>
    <row r="46" spans="1:6" s="79" customFormat="1" ht="15" hidden="1">
      <c r="A46" s="100"/>
      <c r="B46" s="101" t="s">
        <v>146</v>
      </c>
      <c r="C46" s="80"/>
      <c r="D46" s="80"/>
      <c r="E46" s="80"/>
      <c r="F46" s="102">
        <f t="shared" si="2"/>
        <v>0</v>
      </c>
    </row>
    <row r="47" spans="1:6" s="79" customFormat="1" ht="15" hidden="1">
      <c r="A47" s="100"/>
      <c r="B47" s="101" t="s">
        <v>147</v>
      </c>
      <c r="C47" s="80"/>
      <c r="D47" s="80"/>
      <c r="E47" s="80"/>
      <c r="F47" s="102">
        <f t="shared" si="2"/>
        <v>0</v>
      </c>
    </row>
    <row r="48" spans="1:6" s="79" customFormat="1" ht="15">
      <c r="A48" s="100"/>
      <c r="B48" s="101" t="s">
        <v>148</v>
      </c>
      <c r="C48" s="80">
        <v>79569710.37</v>
      </c>
      <c r="D48" s="80">
        <v>0</v>
      </c>
      <c r="E48" s="80">
        <v>0</v>
      </c>
      <c r="F48" s="103">
        <f t="shared" si="2"/>
        <v>79569710.37</v>
      </c>
    </row>
    <row r="49" spans="1:6" s="2" customFormat="1" ht="15">
      <c r="A49" s="98"/>
      <c r="B49" s="104" t="s">
        <v>149</v>
      </c>
      <c r="C49" s="74">
        <f>SUM(C50:C54)</f>
        <v>495571189.26</v>
      </c>
      <c r="D49" s="74">
        <f>SUM(D50:D54)</f>
        <v>332640104.78</v>
      </c>
      <c r="E49" s="74">
        <f>SUM(E50:E54)</f>
        <v>94892188.91</v>
      </c>
      <c r="F49" s="105">
        <f t="shared" si="2"/>
        <v>923103482.9499999</v>
      </c>
    </row>
    <row r="50" spans="1:6" s="79" customFormat="1" ht="15">
      <c r="A50" s="100"/>
      <c r="B50" s="106" t="s">
        <v>150</v>
      </c>
      <c r="C50" s="80">
        <v>457460411.95</v>
      </c>
      <c r="D50" s="80">
        <v>332640104.78</v>
      </c>
      <c r="E50" s="80">
        <v>94892188.91</v>
      </c>
      <c r="F50" s="103">
        <f t="shared" si="2"/>
        <v>884992705.64</v>
      </c>
    </row>
    <row r="51" spans="1:6" s="79" customFormat="1" ht="15">
      <c r="A51" s="100"/>
      <c r="B51" s="106" t="s">
        <v>151</v>
      </c>
      <c r="C51" s="80">
        <v>13779433.29</v>
      </c>
      <c r="D51" s="80">
        <v>0</v>
      </c>
      <c r="E51" s="80">
        <v>0</v>
      </c>
      <c r="F51" s="103">
        <f t="shared" si="2"/>
        <v>13779433.29</v>
      </c>
    </row>
    <row r="52" spans="1:6" s="79" customFormat="1" ht="15" hidden="1">
      <c r="A52" s="100"/>
      <c r="B52" s="106" t="s">
        <v>152</v>
      </c>
      <c r="C52" s="80"/>
      <c r="D52" s="80"/>
      <c r="E52" s="80"/>
      <c r="F52" s="103">
        <f t="shared" si="2"/>
        <v>0</v>
      </c>
    </row>
    <row r="53" spans="1:6" s="79" customFormat="1" ht="15">
      <c r="A53" s="100"/>
      <c r="B53" s="106" t="s">
        <v>153</v>
      </c>
      <c r="C53" s="80">
        <v>24331344.02</v>
      </c>
      <c r="D53" s="80">
        <v>0</v>
      </c>
      <c r="E53" s="80">
        <v>0</v>
      </c>
      <c r="F53" s="103">
        <f t="shared" si="2"/>
        <v>24331344.02</v>
      </c>
    </row>
    <row r="54" spans="1:6" s="79" customFormat="1" ht="15" hidden="1">
      <c r="A54" s="100"/>
      <c r="B54" s="106" t="s">
        <v>154</v>
      </c>
      <c r="C54" s="80"/>
      <c r="D54" s="80"/>
      <c r="E54" s="80"/>
      <c r="F54" s="103">
        <f t="shared" si="2"/>
        <v>0</v>
      </c>
    </row>
    <row r="55" spans="1:6" s="79" customFormat="1" ht="15" hidden="1">
      <c r="A55" s="100"/>
      <c r="B55" s="101" t="s">
        <v>155</v>
      </c>
      <c r="C55" s="80"/>
      <c r="D55" s="80"/>
      <c r="E55" s="80"/>
      <c r="F55" s="103">
        <f t="shared" si="2"/>
        <v>0</v>
      </c>
    </row>
    <row r="56" spans="1:6" s="2" customFormat="1" ht="15">
      <c r="A56" s="98"/>
      <c r="B56" s="76" t="s">
        <v>156</v>
      </c>
      <c r="C56" s="74">
        <f>SUM(C57:C65)</f>
        <v>8678177581.9</v>
      </c>
      <c r="D56" s="74">
        <f>SUM(D57:D65)</f>
        <v>961258925.4</v>
      </c>
      <c r="E56" s="74">
        <f>SUM(E57:E65)</f>
        <v>2077577981.59</v>
      </c>
      <c r="F56" s="105">
        <f t="shared" si="2"/>
        <v>11717014488.89</v>
      </c>
    </row>
    <row r="57" spans="1:6" s="79" customFormat="1" ht="15">
      <c r="A57" s="100"/>
      <c r="B57" s="101" t="s">
        <v>157</v>
      </c>
      <c r="C57" s="80">
        <v>1026540514.57</v>
      </c>
      <c r="D57" s="80">
        <v>0</v>
      </c>
      <c r="E57" s="80">
        <v>0</v>
      </c>
      <c r="F57" s="102">
        <f t="shared" si="2"/>
        <v>1026540514.57</v>
      </c>
    </row>
    <row r="58" spans="1:6" s="79" customFormat="1" ht="15" hidden="1">
      <c r="A58" s="100"/>
      <c r="B58" s="101" t="s">
        <v>158</v>
      </c>
      <c r="C58" s="80"/>
      <c r="D58" s="80"/>
      <c r="E58" s="80"/>
      <c r="F58" s="102">
        <f t="shared" si="2"/>
        <v>0</v>
      </c>
    </row>
    <row r="59" spans="1:6" s="79" customFormat="1" ht="15" hidden="1">
      <c r="A59" s="100"/>
      <c r="B59" s="101" t="s">
        <v>159</v>
      </c>
      <c r="C59" s="80"/>
      <c r="D59" s="80"/>
      <c r="E59" s="80"/>
      <c r="F59" s="102">
        <f t="shared" si="2"/>
        <v>0</v>
      </c>
    </row>
    <row r="60" spans="1:6" s="79" customFormat="1" ht="15" hidden="1">
      <c r="A60" s="100"/>
      <c r="B60" s="101" t="s">
        <v>160</v>
      </c>
      <c r="C60" s="80"/>
      <c r="D60" s="80"/>
      <c r="E60" s="80"/>
      <c r="F60" s="102">
        <f t="shared" si="2"/>
        <v>0</v>
      </c>
    </row>
    <row r="61" spans="1:6" s="79" customFormat="1" ht="15">
      <c r="A61" s="100"/>
      <c r="B61" s="101" t="s">
        <v>161</v>
      </c>
      <c r="C61" s="80">
        <v>506635212.54</v>
      </c>
      <c r="D61" s="80">
        <v>0</v>
      </c>
      <c r="E61" s="80">
        <v>0</v>
      </c>
      <c r="F61" s="102">
        <f t="shared" si="2"/>
        <v>506635212.54</v>
      </c>
    </row>
    <row r="62" spans="1:6" s="79" customFormat="1" ht="15" hidden="1">
      <c r="A62" s="100"/>
      <c r="B62" s="101" t="s">
        <v>162</v>
      </c>
      <c r="C62" s="80"/>
      <c r="D62" s="80"/>
      <c r="E62" s="80"/>
      <c r="F62" s="102">
        <f t="shared" si="2"/>
        <v>0</v>
      </c>
    </row>
    <row r="63" spans="1:6" s="79" customFormat="1" ht="15">
      <c r="A63" s="100"/>
      <c r="B63" s="101" t="s">
        <v>163</v>
      </c>
      <c r="C63" s="80">
        <v>7085851084.14</v>
      </c>
      <c r="D63" s="80">
        <v>961258925.4</v>
      </c>
      <c r="E63" s="80">
        <v>2077577981.59</v>
      </c>
      <c r="F63" s="102">
        <f t="shared" si="2"/>
        <v>10124687991.13</v>
      </c>
    </row>
    <row r="64" spans="1:6" s="79" customFormat="1" ht="15">
      <c r="A64" s="100"/>
      <c r="B64" s="101" t="s">
        <v>164</v>
      </c>
      <c r="C64" s="80">
        <v>59150770.65</v>
      </c>
      <c r="D64" s="80">
        <v>0</v>
      </c>
      <c r="E64" s="80"/>
      <c r="F64" s="102">
        <f t="shared" si="2"/>
        <v>59150770.65</v>
      </c>
    </row>
    <row r="65" spans="1:6" ht="15" hidden="1">
      <c r="A65" s="98"/>
      <c r="B65" s="104" t="s">
        <v>165</v>
      </c>
      <c r="C65" s="74"/>
      <c r="D65" s="74">
        <v>0</v>
      </c>
      <c r="E65" s="74">
        <v>0</v>
      </c>
      <c r="F65" s="99">
        <f t="shared" si="2"/>
        <v>0</v>
      </c>
    </row>
    <row r="66" spans="1:6" ht="15" hidden="1">
      <c r="A66" s="98"/>
      <c r="B66" s="76" t="s">
        <v>166</v>
      </c>
      <c r="C66" s="74"/>
      <c r="D66" s="74">
        <v>0</v>
      </c>
      <c r="E66" s="74">
        <v>0</v>
      </c>
      <c r="F66" s="99">
        <f aca="true" t="shared" si="3" ref="F66:F86">SUM(C66:E66)</f>
        <v>0</v>
      </c>
    </row>
    <row r="67" spans="1:6" ht="15">
      <c r="A67" s="98" t="s">
        <v>167</v>
      </c>
      <c r="B67" s="76" t="s">
        <v>168</v>
      </c>
      <c r="C67" s="74">
        <f>+C68+C78+C87</f>
        <v>11573353744.46</v>
      </c>
      <c r="D67" s="74">
        <f>+D68+D78+D87</f>
        <v>1153608716.22</v>
      </c>
      <c r="E67" s="74">
        <f>+E68+E78+E87</f>
        <v>375473233.54</v>
      </c>
      <c r="F67" s="99">
        <f t="shared" si="3"/>
        <v>13102435694.22</v>
      </c>
    </row>
    <row r="68" spans="1:6" ht="15">
      <c r="A68" s="107"/>
      <c r="B68" s="76" t="s">
        <v>122</v>
      </c>
      <c r="C68" s="75">
        <f>+C69+C70+C71+C72+C77</f>
        <v>10198087849.46</v>
      </c>
      <c r="D68" s="75">
        <f>+D69+D70+D71+D72+D77</f>
        <v>1153608716.22</v>
      </c>
      <c r="E68" s="75">
        <f>+E69+E70+E71+E72+E77</f>
        <v>375473233.54</v>
      </c>
      <c r="F68" s="99">
        <f t="shared" si="3"/>
        <v>11727169799.22</v>
      </c>
    </row>
    <row r="69" spans="1:6" s="79" customFormat="1" ht="15" hidden="1">
      <c r="A69" s="108"/>
      <c r="B69" s="101" t="s">
        <v>169</v>
      </c>
      <c r="C69" s="81"/>
      <c r="D69" s="81"/>
      <c r="E69" s="81"/>
      <c r="F69" s="102">
        <f t="shared" si="3"/>
        <v>0</v>
      </c>
    </row>
    <row r="70" spans="1:6" s="79" customFormat="1" ht="15" hidden="1">
      <c r="A70" s="108"/>
      <c r="B70" s="101" t="s">
        <v>170</v>
      </c>
      <c r="C70" s="81"/>
      <c r="D70" s="81"/>
      <c r="E70" s="81"/>
      <c r="F70" s="102">
        <f t="shared" si="3"/>
        <v>0</v>
      </c>
    </row>
    <row r="71" spans="1:6" s="79" customFormat="1" ht="15" hidden="1">
      <c r="A71" s="108"/>
      <c r="B71" s="101" t="s">
        <v>171</v>
      </c>
      <c r="C71" s="81"/>
      <c r="D71" s="81"/>
      <c r="E71" s="81"/>
      <c r="F71" s="102">
        <f t="shared" si="3"/>
        <v>0</v>
      </c>
    </row>
    <row r="72" spans="1:6" s="2" customFormat="1" ht="15">
      <c r="A72" s="109"/>
      <c r="B72" s="104" t="s">
        <v>172</v>
      </c>
      <c r="C72" s="75">
        <f>SUM(C73:C76)</f>
        <v>10198087849.46</v>
      </c>
      <c r="D72" s="75">
        <f>SUM(D73:D76)</f>
        <v>1153608716.22</v>
      </c>
      <c r="E72" s="75">
        <f>SUM(E73:E76)</f>
        <v>375473233.54</v>
      </c>
      <c r="F72" s="105">
        <f t="shared" si="3"/>
        <v>11727169799.22</v>
      </c>
    </row>
    <row r="73" spans="1:6" s="79" customFormat="1" ht="15">
      <c r="A73" s="108"/>
      <c r="B73" s="106" t="s">
        <v>173</v>
      </c>
      <c r="C73" s="81">
        <v>10135949043.25</v>
      </c>
      <c r="D73" s="81">
        <v>1133677237.82</v>
      </c>
      <c r="E73" s="81">
        <v>375473233.54</v>
      </c>
      <c r="F73" s="103">
        <f t="shared" si="3"/>
        <v>11645099514.61</v>
      </c>
    </row>
    <row r="74" spans="1:6" s="79" customFormat="1" ht="15">
      <c r="A74" s="108"/>
      <c r="B74" s="106" t="s">
        <v>174</v>
      </c>
      <c r="C74" s="81">
        <v>20900000</v>
      </c>
      <c r="D74" s="81">
        <v>0</v>
      </c>
      <c r="E74" s="81">
        <v>0</v>
      </c>
      <c r="F74" s="103">
        <f t="shared" si="3"/>
        <v>20900000</v>
      </c>
    </row>
    <row r="75" spans="1:6" s="79" customFormat="1" ht="15" hidden="1">
      <c r="A75" s="108"/>
      <c r="B75" s="106" t="s">
        <v>175</v>
      </c>
      <c r="C75" s="81"/>
      <c r="D75" s="81"/>
      <c r="E75" s="81"/>
      <c r="F75" s="103">
        <f t="shared" si="3"/>
        <v>0</v>
      </c>
    </row>
    <row r="76" spans="1:6" s="79" customFormat="1" ht="15">
      <c r="A76" s="108"/>
      <c r="B76" s="106" t="s">
        <v>176</v>
      </c>
      <c r="C76" s="81">
        <v>41238806.21</v>
      </c>
      <c r="D76" s="81">
        <v>19931478.4</v>
      </c>
      <c r="E76" s="81">
        <v>0</v>
      </c>
      <c r="F76" s="103">
        <f t="shared" si="3"/>
        <v>61170284.61</v>
      </c>
    </row>
    <row r="77" spans="1:6" s="79" customFormat="1" ht="15" hidden="1">
      <c r="A77" s="108"/>
      <c r="B77" s="101" t="s">
        <v>177</v>
      </c>
      <c r="C77" s="81"/>
      <c r="D77" s="81"/>
      <c r="E77" s="81"/>
      <c r="F77" s="103">
        <f t="shared" si="3"/>
        <v>0</v>
      </c>
    </row>
    <row r="78" spans="1:6" s="2" customFormat="1" ht="15">
      <c r="A78" s="109"/>
      <c r="B78" s="76" t="s">
        <v>178</v>
      </c>
      <c r="C78" s="75">
        <f>SUM(C79:C86)</f>
        <v>1375265895.0000002</v>
      </c>
      <c r="D78" s="75">
        <f>SUM(D79:D86)</f>
        <v>0</v>
      </c>
      <c r="E78" s="75">
        <f>SUM(E79:E86)</f>
        <v>0</v>
      </c>
      <c r="F78" s="105">
        <f t="shared" si="3"/>
        <v>1375265895.0000002</v>
      </c>
    </row>
    <row r="79" spans="1:6" s="79" customFormat="1" ht="15">
      <c r="A79" s="108"/>
      <c r="B79" s="101" t="s">
        <v>179</v>
      </c>
      <c r="C79" s="81">
        <v>1026540514.57</v>
      </c>
      <c r="D79" s="81">
        <v>0</v>
      </c>
      <c r="E79" s="81">
        <v>0</v>
      </c>
      <c r="F79" s="103">
        <f t="shared" si="3"/>
        <v>1026540514.57</v>
      </c>
    </row>
    <row r="80" spans="1:6" s="79" customFormat="1" ht="15" hidden="1">
      <c r="A80" s="108"/>
      <c r="B80" s="101" t="s">
        <v>180</v>
      </c>
      <c r="C80" s="81"/>
      <c r="D80" s="81"/>
      <c r="E80" s="81"/>
      <c r="F80" s="103">
        <f t="shared" si="3"/>
        <v>0</v>
      </c>
    </row>
    <row r="81" spans="1:6" s="79" customFormat="1" ht="15" hidden="1">
      <c r="A81" s="108"/>
      <c r="B81" s="101" t="s">
        <v>181</v>
      </c>
      <c r="C81" s="81"/>
      <c r="D81" s="81"/>
      <c r="E81" s="81"/>
      <c r="F81" s="103">
        <f t="shared" si="3"/>
        <v>0</v>
      </c>
    </row>
    <row r="82" spans="1:6" s="79" customFormat="1" ht="15" hidden="1">
      <c r="A82" s="108"/>
      <c r="B82" s="101" t="s">
        <v>182</v>
      </c>
      <c r="C82" s="81"/>
      <c r="D82" s="81"/>
      <c r="E82" s="81"/>
      <c r="F82" s="103">
        <f t="shared" si="3"/>
        <v>0</v>
      </c>
    </row>
    <row r="83" spans="1:6" s="79" customFormat="1" ht="15">
      <c r="A83" s="108"/>
      <c r="B83" s="101" t="s">
        <v>183</v>
      </c>
      <c r="C83" s="81">
        <v>51318090.27</v>
      </c>
      <c r="D83" s="81">
        <v>0</v>
      </c>
      <c r="E83" s="81">
        <v>0</v>
      </c>
      <c r="F83" s="103">
        <f t="shared" si="3"/>
        <v>51318090.27</v>
      </c>
    </row>
    <row r="84" spans="1:6" s="79" customFormat="1" ht="15" hidden="1">
      <c r="A84" s="108"/>
      <c r="B84" s="101" t="s">
        <v>184</v>
      </c>
      <c r="C84" s="81"/>
      <c r="D84" s="81"/>
      <c r="E84" s="81"/>
      <c r="F84" s="103">
        <f t="shared" si="3"/>
        <v>0</v>
      </c>
    </row>
    <row r="85" spans="1:6" s="79" customFormat="1" ht="15">
      <c r="A85" s="108"/>
      <c r="B85" s="101" t="s">
        <v>185</v>
      </c>
      <c r="C85" s="81">
        <v>297407290.16</v>
      </c>
      <c r="D85" s="81">
        <v>0</v>
      </c>
      <c r="E85" s="81">
        <v>0</v>
      </c>
      <c r="F85" s="103">
        <f t="shared" si="3"/>
        <v>297407290.16</v>
      </c>
    </row>
    <row r="86" spans="1:6" s="79" customFormat="1" ht="15" hidden="1">
      <c r="A86" s="108"/>
      <c r="B86" s="101" t="s">
        <v>186</v>
      </c>
      <c r="C86" s="81"/>
      <c r="D86" s="81"/>
      <c r="E86" s="81"/>
      <c r="F86" s="103">
        <f t="shared" si="3"/>
        <v>0</v>
      </c>
    </row>
    <row r="87" spans="1:6" s="79" customFormat="1" ht="15" hidden="1">
      <c r="A87" s="108"/>
      <c r="B87" s="110" t="s">
        <v>187</v>
      </c>
      <c r="C87" s="81"/>
      <c r="D87" s="81"/>
      <c r="E87" s="81"/>
      <c r="F87" s="103">
        <f>SUM(C87:E87)</f>
        <v>0</v>
      </c>
    </row>
    <row r="88" spans="1:6" s="79" customFormat="1" ht="15">
      <c r="A88" s="98" t="s">
        <v>188</v>
      </c>
      <c r="B88" s="76" t="s">
        <v>210</v>
      </c>
      <c r="C88" s="81">
        <v>0</v>
      </c>
      <c r="D88" s="81">
        <v>0</v>
      </c>
      <c r="E88" s="81">
        <v>0</v>
      </c>
      <c r="F88" s="103">
        <f>SUM(C88:E88)</f>
        <v>0</v>
      </c>
    </row>
    <row r="89" spans="1:6" s="79" customFormat="1" ht="15">
      <c r="A89" s="98" t="s">
        <v>212</v>
      </c>
      <c r="B89" s="76" t="s">
        <v>211</v>
      </c>
      <c r="C89" s="81">
        <v>0</v>
      </c>
      <c r="D89" s="81">
        <v>0</v>
      </c>
      <c r="E89" s="81">
        <v>0</v>
      </c>
      <c r="F89" s="102">
        <f>SUM(C89:E89)</f>
        <v>0</v>
      </c>
    </row>
    <row r="90" spans="1:6" ht="15.75" customHeight="1" thickBot="1">
      <c r="A90" s="111" t="s">
        <v>214</v>
      </c>
      <c r="B90" s="112" t="s">
        <v>213</v>
      </c>
      <c r="C90" s="113">
        <f>+C44-C67+C88-C89</f>
        <v>-2320035262.9300003</v>
      </c>
      <c r="D90" s="113">
        <f>+D44-D67+D88-D89</f>
        <v>140290313.9599998</v>
      </c>
      <c r="E90" s="113">
        <f>+E44-E67+E88-E89</f>
        <v>1796996936.96</v>
      </c>
      <c r="F90" s="114">
        <f>SUM(C90:E90)</f>
        <v>-382748012.0100002</v>
      </c>
    </row>
    <row r="91" spans="1:6" ht="6.75" customHeight="1" hidden="1">
      <c r="A91" s="70"/>
      <c r="B91" s="76"/>
      <c r="C91" s="75"/>
      <c r="D91" s="75"/>
      <c r="E91" s="75"/>
      <c r="F91" s="75"/>
    </row>
    <row r="92" spans="1:6" ht="15.75" hidden="1" thickTop="1">
      <c r="A92" s="70" t="s">
        <v>189</v>
      </c>
      <c r="B92" s="76" t="s">
        <v>190</v>
      </c>
      <c r="C92" s="75"/>
      <c r="D92" s="75"/>
      <c r="E92" s="75"/>
      <c r="F92" s="75"/>
    </row>
    <row r="93" spans="1:6" ht="16.5" hidden="1" thickBot="1" thickTop="1">
      <c r="A93" s="70"/>
      <c r="B93" s="76" t="s">
        <v>191</v>
      </c>
      <c r="C93" s="77">
        <f>C43+C90</f>
        <v>0</v>
      </c>
      <c r="D93" s="77">
        <f>D43+D90</f>
        <v>-1.1920928955078125E-06</v>
      </c>
      <c r="E93" s="77">
        <f>E43+E90</f>
        <v>2.384185791015625E-06</v>
      </c>
      <c r="F93" s="77">
        <f>SUM(C93:E93)</f>
        <v>1.1920928955078125E-06</v>
      </c>
    </row>
    <row r="94" spans="1:6" ht="15.75" thickTop="1">
      <c r="A94" s="70"/>
      <c r="B94" s="76"/>
      <c r="C94" s="78"/>
      <c r="D94" s="78"/>
      <c r="E94" s="78"/>
      <c r="F94" s="78"/>
    </row>
    <row r="95" spans="1:6" ht="39.75" customHeight="1">
      <c r="A95" s="127" t="s">
        <v>57</v>
      </c>
      <c r="B95" s="127"/>
      <c r="C95" s="127"/>
      <c r="D95" s="127"/>
      <c r="E95" s="127"/>
      <c r="F95" s="127"/>
    </row>
    <row r="96" spans="1:6" ht="15">
      <c r="A96" s="116"/>
      <c r="B96" s="116"/>
      <c r="C96" s="116"/>
      <c r="D96" s="116"/>
      <c r="E96" s="116"/>
      <c r="F96" s="116"/>
    </row>
    <row r="97" ht="15">
      <c r="A97" t="s">
        <v>196</v>
      </c>
    </row>
    <row r="98" ht="15">
      <c r="A98" s="3" t="s">
        <v>16</v>
      </c>
    </row>
  </sheetData>
  <sheetProtection/>
  <mergeCells count="1">
    <mergeCell ref="A95:F95"/>
  </mergeCells>
  <printOptions/>
  <pageMargins left="0.7874015748031497" right="0.5118110236220472" top="0.5511811023622047" bottom="0.5511811023622047" header="0.31496062992125984" footer="0.31496062992125984"/>
  <pageSetup fitToHeight="1" fitToWidth="1" horizontalDpi="600" verticalDpi="600" orientation="portrait" paperSize="9" scale="5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2017-09-27T14:51:57Z</dcterms:modified>
  <cp:category/>
  <cp:version/>
  <cp:contentType/>
  <cp:contentStatus/>
</cp:coreProperties>
</file>